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90" activeTab="14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<sst xmlns="http://schemas.openxmlformats.org/spreadsheetml/2006/main" count="900" uniqueCount="534">
  <si>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</si>
  <si>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</si>
  <si>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</si>
  <si>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</si>
  <si>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</si>
  <si>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</si>
  <si>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</si>
  <si>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</si>
  <si>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</si>
  <si>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</si>
  <si>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</si>
  <si>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</si>
  <si>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</si>
  <si>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</si>
  <si>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</si>
  <si>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</si>
  <si>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</si>
  <si>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</si>
  <si>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</si>
  <si>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</si>
  <si>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</si>
  <si>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</si>
  <si>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</si>
  <si>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</si>
  <si>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</si>
  <si>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</si>
  <si>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</si>
  <si>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</si>
  <si>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</si>
  <si>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</si>
  <si>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</si>
  <si>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</si>
  <si>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</si>
  <si>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</si>
  <si>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</si>
  <si>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</si>
  <si>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</si>
  <si>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</si>
  <si>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</si>
  <si>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</si>
  <si>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</si>
  <si>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</si>
  <si>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</si>
  <si>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</si>
  <si>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</si>
  <si>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</si>
  <si>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</si>
  <si>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</si>
  <si>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</si>
  <si>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</si>
  <si>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</si>
  <si>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</si>
  <si>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</si>
  <si>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</si>
  <si>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</si>
  <si>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</si>
  <si>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</si>
  <si>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</si>
  <si>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</si>
  <si>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</si>
  <si>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</si>
  <si>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</si>
  <si>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</si>
  <si>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</si>
  <si>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</si>
  <si>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</si>
  <si>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</si>
  <si>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</si>
  <si>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</si>
  <si>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</si>
  <si>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</si>
  <si>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</si>
  <si>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</si>
  <si>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</si>
  <si>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</si>
  <si>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</si>
  <si>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</si>
  <si>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</si>
  <si>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</si>
  <si>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</si>
  <si>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</si>
  <si>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</si>
  <si>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</si>
  <si>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</si>
  <si>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</si>
  <si>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</si>
  <si>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</si>
  <si>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</si>
  <si>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</si>
  <si>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</si>
  <si>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</si>
  <si>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</si>
  <si>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</si>
  <si>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</si>
  <si>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</si>
  <si>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</si>
  <si>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</si>
  <si>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</si>
  <si>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</si>
  <si>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</si>
  <si>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</si>
  <si>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</si>
  <si>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</si>
  <si>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</si>
  <si>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</si>
  <si>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</si>
  <si>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</si>
  <si>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</si>
  <si>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</si>
  <si>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</si>
  <si>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</si>
  <si>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</si>
  <si>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</si>
  <si>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</si>
  <si>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</si>
  <si>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</si>
  <si>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</si>
  <si>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</si>
  <si>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</si>
  <si>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</si>
  <si>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</si>
  <si>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</si>
  <si>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</si>
  <si>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</si>
  <si>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</si>
  <si>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</si>
  <si>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</si>
  <si>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</si>
  <si>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</si>
  <si>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</si>
  <si>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</si>
  <si>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</si>
  <si>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</si>
  <si>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</si>
  <si>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</si>
  <si>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</si>
  <si>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</si>
  <si>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</si>
  <si>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</si>
  <si>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</si>
  <si>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</si>
  <si>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</si>
  <si>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</si>
  <si>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</si>
  <si>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</si>
  <si>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</si>
  <si>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</si>
  <si>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</si>
  <si>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</si>
  <si>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</si>
  <si>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</si>
  <si>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</si>
  <si>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</si>
  <si>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</si>
  <si>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</si>
  <si>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</si>
  <si>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</si>
  <si>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</si>
  <si>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</si>
  <si>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</si>
  <si>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</si>
  <si>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</si>
  <si>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</si>
  <si>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</si>
  <si>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</si>
  <si>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</si>
  <si>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</si>
  <si>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</si>
  <si>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</si>
  <si>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</si>
  <si>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</si>
  <si>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</si>
  <si>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</si>
  <si>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</si>
  <si>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</si>
  <si>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</si>
  <si>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</si>
  <si>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</si>
  <si>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</si>
  <si>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</si>
  <si>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</si>
  <si>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</si>
  <si>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</si>
  <si>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</si>
  <si>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</si>
  <si>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</si>
  <si>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</si>
  <si>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</si>
  <si>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</si>
  <si>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</si>
  <si>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</si>
  <si>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</si>
  <si>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</si>
  <si>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</si>
  <si>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</si>
  <si>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</si>
  <si>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</si>
  <si>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</si>
  <si>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</si>
  <si>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</si>
  <si>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</si>
  <si>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</si>
  <si>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</si>
  <si>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</si>
  <si>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</si>
  <si>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</si>
  <si>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</si>
  <si>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</si>
  <si>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</si>
  <si>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</si>
  <si>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</si>
  <si>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</si>
  <si>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</si>
  <si>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</si>
  <si>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</si>
  <si>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</si>
  <si>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</si>
  <si>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</si>
  <si>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</si>
  <si>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</si>
  <si>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</si>
  <si>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</si>
  <si>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</si>
  <si>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</si>
  <si>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</si>
  <si>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</si>
  <si>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</si>
  <si>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</si>
  <si>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</si>
  <si>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</si>
  <si>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</si>
  <si>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</si>
  <si>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</si>
  <si>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</si>
  <si>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</si>
  <si>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</si>
  <si>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</si>
  <si>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</si>
  <si>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</si>
  <si>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</si>
  <si>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</si>
  <si>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</si>
  <si>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</si>
  <si>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</si>
  <si>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</si>
  <si>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</si>
  <si>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</si>
  <si>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</si>
  <si>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</si>
  <si>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</si>
  <si>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</si>
  <si>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</si>
  <si>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</si>
  <si>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</si>
  <si>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</si>
  <si>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</si>
  <si>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</si>
  <si>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</si>
  <si>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</si>
  <si>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</si>
  <si>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</si>
  <si>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</si>
  <si>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</si>
  <si>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</si>
  <si>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</si>
  <si>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</si>
  <si>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</si>
  <si>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</si>
  <si>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</si>
  <si>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</si>
  <si>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</si>
  <si>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</si>
  <si>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</si>
  <si>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</si>
  <si>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</si>
  <si>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</si>
  <si>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</si>
  <si>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</si>
  <si>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</si>
  <si>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</si>
  <si>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</si>
  <si>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</si>
  <si>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</si>
  <si>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</si>
  <si>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</si>
  <si>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</si>
  <si>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</si>
  <si>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</si>
  <si>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</si>
  <si>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</si>
  <si>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</si>
  <si>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</si>
  <si>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</si>
  <si>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</si>
  <si>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</si>
  <si>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</si>
  <si>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</si>
  <si>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</si>
  <si>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</si>
  <si>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</si>
  <si>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</si>
  <si>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</si>
  <si>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</si>
  <si>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</si>
  <si>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</si>
  <si>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</si>
  <si>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</si>
  <si>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</si>
  <si>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</si>
  <si>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</si>
  <si>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</si>
  <si>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</si>
  <si>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</si>
  <si>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</si>
  <si>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</si>
  <si>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</si>
  <si>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</si>
  <si>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</si>
  <si>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</si>
  <si>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</si>
  <si>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</si>
  <si>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</si>
  <si>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</si>
  <si>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</si>
  <si>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</si>
  <si>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</si>
  <si>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</si>
  <si>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</si>
  <si>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</si>
  <si>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</si>
  <si>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</si>
  <si>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</si>
  <si>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</si>
  <si>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</si>
  <si>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</si>
  <si>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</si>
  <si>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</si>
  <si>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</si>
  <si>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</si>
  <si>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</si>
  <si>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</si>
  <si>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</si>
  <si>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</si>
  <si>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</si>
  <si>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</si>
  <si>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</si>
  <si>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</si>
  <si>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</si>
  <si>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</si>
  <si>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</si>
  <si>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</si>
  <si>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</si>
  <si>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</si>
  <si>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</si>
  <si>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</si>
  <si>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</si>
  <si>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</si>
  <si>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</si>
  <si>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</si>
  <si>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</si>
  <si>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</si>
  <si>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</si>
  <si>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</si>
  <si>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</si>
  <si>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</si>
  <si>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</si>
  <si>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</si>
  <si>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</si>
  <si>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</si>
  <si>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</si>
  <si>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</si>
  <si>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</si>
  <si>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</si>
  <si>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</si>
  <si>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</si>
  <si>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</si>
  <si>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</si>
  <si>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</si>
  <si>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</si>
  <si>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</si>
  <si>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</si>
  <si>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</si>
  <si>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</si>
  <si>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</si>
  <si>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</si>
  <si>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</si>
  <si>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</si>
  <si>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</si>
  <si>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</si>
  <si>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</si>
  <si>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</si>
  <si>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</si>
  <si>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</si>
  <si>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</si>
  <si>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</si>
  <si>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</si>
  <si>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</si>
  <si>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</si>
  <si>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</si>
  <si>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</si>
  <si>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</si>
  <si>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</si>
  <si>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</si>
  <si>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</si>
  <si>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</si>
  <si>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</si>
  <si>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</si>
  <si>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</si>
  <si>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</si>
  <si>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</si>
  <si>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</si>
  <si>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</si>
  <si>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</si>
  <si>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</si>
  <si>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</si>
  <si>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</si>
  <si>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</si>
  <si>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</si>
  <si>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</si>
  <si>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</si>
  <si>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</si>
  <si>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</si>
  <si>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</si>
  <si>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</si>
  <si>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</si>
  <si>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</si>
  <si>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</si>
  <si>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</si>
  <si>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</si>
  <si>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</si>
  <si>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</si>
  <si>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</si>
  <si>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</si>
  <si>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</si>
  <si>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</si>
  <si>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</si>
  <si>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</si>
  <si>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</si>
  <si>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</si>
  <si>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</si>
  <si>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</si>
  <si>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</si>
  <si>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</si>
  <si>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</si>
  <si>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</si>
  <si>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</si>
  <si>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</si>
  <si>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</si>
  <si>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</si>
  <si>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</si>
  <si>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</si>
  <si>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</si>
  <si>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</si>
  <si>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</si>
  <si>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</si>
  <si>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</si>
  <si>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</si>
  <si>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</si>
  <si>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</si>
  <si>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</si>
  <si>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</si>
  <si>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</si>
  <si>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</si>
  <si>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</si>
  <si>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</si>
  <si>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</si>
  <si>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</si>
  <si>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</si>
  <si>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</si>
  <si>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</si>
  <si>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</si>
  <si>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</si>
  <si>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</si>
  <si>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</si>
  <si>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</si>
  <si>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</si>
  <si>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</si>
  <si>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</si>
  <si>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</si>
  <si>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</si>
  <si>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</si>
  <si>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</si>
  <si>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</si>
  <si>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</si>
  <si>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</si>
  <si>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</si>
  <si>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</si>
  <si>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</si>
  <si>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</si>
  <si>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</si>
  <si>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</si>
  <si>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</si>
  <si>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</si>
  <si>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</si>
  <si>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</si>
  <si>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</si>
  <si>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</si>
  <si>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</si>
  <si>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</si>
  <si>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</si>
  <si>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</si>
  <si>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</si>
  <si>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</si>
  <si>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</si>
  <si>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</si>
  <si>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</si>
  <si>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</si>
  <si>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</si>
  <si>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</si>
  <si>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</si>
  <si>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</si>
  <si>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</si>
  <si>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 0,71m)</t>
  </si>
  <si>
    <t>Parede Fachada SW (esp. 0,48m)</t>
  </si>
  <si>
    <t>Parede Fachada S (esp. 0,30m)</t>
  </si>
  <si>
    <t>Fachada NE</t>
  </si>
  <si>
    <t>Fachada SW</t>
  </si>
  <si>
    <t>Parede contacto c/ Armazém</t>
  </si>
  <si>
    <t>Parede contacto c/ edificio adjacente</t>
  </si>
  <si>
    <t>Vão NE 1</t>
  </si>
  <si>
    <t>Vão NE 2</t>
  </si>
  <si>
    <t>Vão SW</t>
  </si>
  <si>
    <t>s/c</t>
  </si>
  <si>
    <t>NE 1</t>
  </si>
  <si>
    <t>NE 2</t>
  </si>
  <si>
    <t>SW 1</t>
  </si>
  <si>
    <t>simples</t>
  </si>
  <si>
    <t>I1</t>
  </si>
  <si>
    <t>Coberturas interiores</t>
  </si>
  <si>
    <t>Esp. 0,71m</t>
  </si>
  <si>
    <t>Esp. 0,48m</t>
  </si>
  <si>
    <t>Esp. 0,30m</t>
  </si>
  <si>
    <t xml:space="preserve">Fachada S </t>
  </si>
  <si>
    <t>B-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</si>
</sst>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2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3" xfId="0" applyNumberFormat="1" applyBorder="1" applyAlignment="1">
      <alignment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4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6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6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2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60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6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C36" sqref="C36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6" t="s">
        <v>0</v>
      </c>
      <c r="B1" s="276"/>
      <c r="C1" s="276"/>
      <c r="D1" s="276"/>
      <c r="E1" s="276"/>
      <c r="F1" s="276"/>
    </row>
    <row r="2" spans="1:6" ht="12.75">
      <c r="A2" s="276" t="s">
        <v>1</v>
      </c>
      <c r="B2" s="276"/>
      <c r="C2" s="276"/>
      <c r="D2" s="276"/>
      <c r="E2" s="276"/>
      <c r="F2" s="276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512</v>
      </c>
      <c r="C8" s="6">
        <v>7.77</v>
      </c>
      <c r="D8" s="6">
        <v>0.92</v>
      </c>
      <c r="E8" s="7">
        <f aca="true" t="shared" si="0" ref="E8:E14">C8*D8</f>
        <v>7.1484</v>
      </c>
    </row>
    <row r="9" spans="2:5" ht="12.75">
      <c r="B9" s="6" t="s">
        <v>513</v>
      </c>
      <c r="C9" s="6">
        <v>8.7</v>
      </c>
      <c r="D9" s="6">
        <v>1.27</v>
      </c>
      <c r="E9" s="7">
        <f t="shared" si="0"/>
        <v>11.049</v>
      </c>
    </row>
    <row r="10" spans="2:5" ht="12.75">
      <c r="B10" s="6" t="s">
        <v>514</v>
      </c>
      <c r="C10" s="6">
        <v>2.04</v>
      </c>
      <c r="D10" s="6">
        <v>1.79</v>
      </c>
      <c r="E10" s="7">
        <f t="shared" si="0"/>
        <v>3.6516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21.848999999999997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 t="s">
        <v>515</v>
      </c>
      <c r="C33" s="6">
        <v>4.1</v>
      </c>
      <c r="D33" s="6">
        <v>2.5</v>
      </c>
      <c r="E33" s="7">
        <f>C33*D33</f>
        <v>10.25</v>
      </c>
    </row>
    <row r="34" spans="2:5" ht="12.75">
      <c r="B34" s="6" t="s">
        <v>516</v>
      </c>
      <c r="C34" s="6">
        <v>3.3</v>
      </c>
      <c r="D34" s="6">
        <v>2.5</v>
      </c>
      <c r="E34" s="7">
        <f>C34*D34</f>
        <v>8.25</v>
      </c>
    </row>
    <row r="35" spans="2:5" ht="12.75">
      <c r="B35" s="275" t="s">
        <v>532</v>
      </c>
      <c r="C35" s="6">
        <v>0.65</v>
      </c>
      <c r="D35" s="6">
        <v>2.5</v>
      </c>
      <c r="E35" s="7">
        <f>C35*D35</f>
        <v>1.625</v>
      </c>
    </row>
    <row r="36" spans="4:5" ht="12.75">
      <c r="D36" s="8" t="s">
        <v>7</v>
      </c>
      <c r="E36" s="9">
        <f>SUM(E33:E35)</f>
        <v>20.125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6">
        <v>7.69</v>
      </c>
      <c r="D40" s="6">
        <v>0.85</v>
      </c>
      <c r="E40" s="7">
        <f aca="true" t="shared" si="1" ref="E40:E48">C40*D40</f>
        <v>6.5365</v>
      </c>
    </row>
    <row r="41" spans="2:5" ht="12.75">
      <c r="B41" s="8" t="s">
        <v>511</v>
      </c>
      <c r="C41" s="274"/>
      <c r="D41" s="274"/>
      <c r="E41" s="7">
        <f t="shared" si="1"/>
        <v>0</v>
      </c>
    </row>
    <row r="42" spans="2:5" ht="12.75">
      <c r="B42" s="8" t="s">
        <v>21</v>
      </c>
      <c r="C42" s="6">
        <v>7.69</v>
      </c>
      <c r="D42" s="6">
        <v>0.55</v>
      </c>
      <c r="E42" s="7">
        <f t="shared" si="1"/>
        <v>4.229500000000001</v>
      </c>
    </row>
    <row r="43" spans="2:5" ht="12.75">
      <c r="B43" s="8" t="s">
        <v>22</v>
      </c>
      <c r="C43" s="274"/>
      <c r="D43" s="274"/>
      <c r="E43" s="7">
        <f t="shared" si="1"/>
        <v>0</v>
      </c>
    </row>
    <row r="44" spans="2:5" ht="12.75">
      <c r="B44" s="8" t="s">
        <v>23</v>
      </c>
      <c r="C44" s="274"/>
      <c r="D44" s="274"/>
      <c r="E44" s="7">
        <f t="shared" si="1"/>
        <v>0</v>
      </c>
    </row>
    <row r="45" spans="2:5" ht="12.75">
      <c r="B45" s="8" t="s">
        <v>24</v>
      </c>
      <c r="C45" s="6">
        <v>3.14</v>
      </c>
      <c r="D45" s="6">
        <v>0.25</v>
      </c>
      <c r="E45" s="7">
        <f t="shared" si="1"/>
        <v>0.785</v>
      </c>
    </row>
    <row r="46" spans="2:5" ht="12.75">
      <c r="B46" s="8" t="s">
        <v>25</v>
      </c>
      <c r="C46" s="274"/>
      <c r="D46" s="274"/>
      <c r="E46" s="7">
        <f t="shared" si="1"/>
        <v>0</v>
      </c>
    </row>
    <row r="47" spans="2:5" ht="12.75">
      <c r="B47" s="11" t="s">
        <v>26</v>
      </c>
      <c r="C47" s="6">
        <v>8.24</v>
      </c>
      <c r="D47" s="6">
        <v>0.2</v>
      </c>
      <c r="E47" s="7">
        <f t="shared" si="1"/>
        <v>1.6480000000000001</v>
      </c>
    </row>
    <row r="48" spans="2:5" ht="12.75">
      <c r="B48" s="11" t="s">
        <v>27</v>
      </c>
      <c r="C48" s="274"/>
      <c r="D48" s="274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13.199000000000002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55.173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36" sqref="H36"/>
    </sheetView>
  </sheetViews>
  <sheetFormatPr defaultColWidth="9.140625" defaultRowHeight="12.75"/>
  <cols>
    <col min="6" max="8" width="10.57421875" style="0" bestFit="1" customWidth="1"/>
  </cols>
  <sheetData>
    <row r="1" spans="1:15" ht="12.7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250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377</v>
      </c>
      <c r="G7" s="155" t="s">
        <v>381</v>
      </c>
      <c r="H7" s="155" t="s">
        <v>380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8" ht="12.75">
      <c r="F8" t="s">
        <v>529</v>
      </c>
      <c r="G8" t="s">
        <v>530</v>
      </c>
      <c r="H8" t="s">
        <v>531</v>
      </c>
    </row>
    <row r="9" spans="1:13" ht="14.25">
      <c r="A9" t="s">
        <v>252</v>
      </c>
      <c r="F9" s="6">
        <v>7.77</v>
      </c>
      <c r="G9" s="6">
        <v>8.7</v>
      </c>
      <c r="H9" s="6">
        <v>2.04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4.25">
      <c r="A13" t="s">
        <v>253</v>
      </c>
      <c r="F13" s="6">
        <v>0.92</v>
      </c>
      <c r="G13" s="6">
        <v>1.27</v>
      </c>
      <c r="H13" s="6">
        <v>1.79</v>
      </c>
      <c r="I13" s="6"/>
      <c r="J13" s="6"/>
      <c r="K13" s="6"/>
      <c r="L13" s="6"/>
      <c r="M13" s="6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6:13" ht="12.75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 ht="12.75">
      <c r="A21" t="s">
        <v>255</v>
      </c>
      <c r="B21" t="s">
        <v>6</v>
      </c>
      <c r="F21" s="7">
        <f>F9*F13*F17</f>
        <v>2.85936</v>
      </c>
      <c r="G21" s="7">
        <f aca="true" t="shared" si="0" ref="G21:M21">G9*G13*G17</f>
        <v>4.4196</v>
      </c>
      <c r="H21" s="7">
        <f t="shared" si="0"/>
        <v>1.4606400000000002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6:13" ht="12.75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6:13" ht="12.75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37.743552</v>
      </c>
      <c r="G33" s="9">
        <f aca="true" t="shared" si="1" ref="G33:M33">G21*G25*G29</f>
        <v>83.08848</v>
      </c>
      <c r="H33" s="9">
        <f t="shared" si="1"/>
        <v>23.370240000000003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144.202272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G34" sqref="G34"/>
    </sheetView>
  </sheetViews>
  <sheetFormatPr defaultColWidth="9.140625" defaultRowHeight="12.75"/>
  <cols>
    <col min="5" max="5" width="12.7109375" style="0" customWidth="1"/>
  </cols>
  <sheetData>
    <row r="1" spans="1:15" ht="12.7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261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523</v>
      </c>
      <c r="G7" s="155" t="s">
        <v>524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9" spans="1:13" ht="14.25">
      <c r="A9" t="s">
        <v>252</v>
      </c>
      <c r="F9" s="6">
        <v>0.54</v>
      </c>
      <c r="G9" s="6">
        <v>0.44</v>
      </c>
      <c r="H9" s="6">
        <v>0.4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2.75">
      <c r="A13" t="s">
        <v>262</v>
      </c>
      <c r="F13" s="6">
        <v>0.518</v>
      </c>
      <c r="G13" s="6">
        <v>0.518</v>
      </c>
      <c r="H13" s="6">
        <v>0.518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264</v>
      </c>
      <c r="F17" s="6">
        <v>0.57</v>
      </c>
      <c r="G17" s="6">
        <v>0.57</v>
      </c>
      <c r="H17" s="6">
        <v>0.57</v>
      </c>
      <c r="I17" s="6"/>
      <c r="J17" s="6"/>
      <c r="K17" s="6"/>
      <c r="L17" s="6"/>
      <c r="M17" s="6"/>
    </row>
    <row r="19" spans="6:13" ht="12.7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3" ht="12.75">
      <c r="A21" t="s">
        <v>265</v>
      </c>
      <c r="F21" s="6">
        <v>0.72</v>
      </c>
      <c r="G21" s="6">
        <v>0.72</v>
      </c>
      <c r="H21" s="6">
        <v>0.432</v>
      </c>
      <c r="I21" s="6"/>
      <c r="J21" s="6"/>
      <c r="K21" s="6"/>
      <c r="L21" s="6"/>
      <c r="M21" s="6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6:13" ht="12.7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3" ht="12.75">
      <c r="A29" t="s">
        <v>267</v>
      </c>
      <c r="F29" s="7">
        <f>F9*F13*F17*F21*F25</f>
        <v>0.1033173792</v>
      </c>
      <c r="G29" s="7">
        <f aca="true" t="shared" si="0" ref="G29:M29">G9*G13*G17*G21*G25</f>
        <v>0.08418453119999998</v>
      </c>
      <c r="H29" s="7">
        <f t="shared" si="0"/>
        <v>0.0459188352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3" ht="12.7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34.094735136000004</v>
      </c>
      <c r="G37" s="9">
        <f aca="true" t="shared" si="1" ref="G37:M37">G29*G33</f>
        <v>27.780895295999994</v>
      </c>
      <c r="H37" s="9">
        <f t="shared" si="1"/>
        <v>21.581852544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83.457482976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5">
      <selection activeCell="N36" sqref="N36"/>
    </sheetView>
  </sheetViews>
  <sheetFormatPr defaultColWidth="9.140625" defaultRowHeight="12.75"/>
  <sheetData>
    <row r="1" spans="1:11" ht="12.75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9"/>
      <c r="C6" s="63"/>
      <c r="D6" s="63"/>
      <c r="E6" s="63"/>
      <c r="F6" s="63"/>
      <c r="G6" s="63"/>
      <c r="H6" s="63"/>
      <c r="I6" s="141"/>
    </row>
    <row r="7" spans="2:9" ht="14.25">
      <c r="B7" s="142" t="s">
        <v>272</v>
      </c>
      <c r="C7" s="35"/>
      <c r="D7" s="35"/>
      <c r="E7" s="35"/>
      <c r="F7" s="35"/>
      <c r="G7" s="35"/>
      <c r="H7" s="61">
        <f>'FCIV.1e'!H31</f>
        <v>4</v>
      </c>
      <c r="I7" s="144"/>
    </row>
    <row r="8" spans="2:9" ht="12.75">
      <c r="B8" s="142" t="s">
        <v>153</v>
      </c>
      <c r="C8" s="35"/>
      <c r="D8" s="35"/>
      <c r="E8" s="35"/>
      <c r="F8" s="35"/>
      <c r="G8" s="35"/>
      <c r="H8" s="35"/>
      <c r="I8" s="144"/>
    </row>
    <row r="9" spans="2:9" ht="12.75">
      <c r="B9" s="142"/>
      <c r="C9" s="35"/>
      <c r="D9" s="35"/>
      <c r="E9" s="35"/>
      <c r="F9" s="35"/>
      <c r="G9" s="35"/>
      <c r="H9" s="38" t="s">
        <v>64</v>
      </c>
      <c r="I9" s="144"/>
    </row>
    <row r="10" spans="2:9" ht="12.75">
      <c r="B10" s="142"/>
      <c r="C10" s="35"/>
      <c r="D10" s="35"/>
      <c r="E10" s="35"/>
      <c r="F10" s="35"/>
      <c r="G10" s="35"/>
      <c r="H10" s="35"/>
      <c r="I10" s="144"/>
    </row>
    <row r="11" spans="2:9" ht="12.75">
      <c r="B11" s="142" t="s">
        <v>216</v>
      </c>
      <c r="C11" s="35"/>
      <c r="D11" s="35"/>
      <c r="E11" s="35"/>
      <c r="F11" s="35"/>
      <c r="G11" s="35"/>
      <c r="H11" s="8">
        <f>'FCIV.1d'!G5</f>
        <v>33.27</v>
      </c>
      <c r="I11" s="144"/>
    </row>
    <row r="12" spans="2:9" ht="12.75">
      <c r="B12" s="142"/>
      <c r="C12" s="35"/>
      <c r="D12" s="35"/>
      <c r="E12" s="35"/>
      <c r="F12" s="35"/>
      <c r="G12" s="35"/>
      <c r="H12" s="35"/>
      <c r="I12" s="144"/>
    </row>
    <row r="13" spans="2:9" ht="12.75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2:9" ht="12.75">
      <c r="B14" s="142"/>
      <c r="C14" s="35"/>
      <c r="D14" s="35"/>
      <c r="E14" s="35"/>
      <c r="F14" s="35"/>
      <c r="G14" s="35"/>
      <c r="H14" s="35"/>
      <c r="I14" s="144"/>
    </row>
    <row r="15" spans="2:9" ht="12.75">
      <c r="B15" s="142"/>
      <c r="C15" s="35"/>
      <c r="D15" s="35"/>
      <c r="E15" s="35"/>
      <c r="F15" s="35"/>
      <c r="G15" s="35"/>
      <c r="H15" s="36">
        <v>2.928</v>
      </c>
      <c r="I15" s="144"/>
    </row>
    <row r="16" spans="2:9" ht="12.75">
      <c r="B16" s="142"/>
      <c r="C16" s="35"/>
      <c r="D16" s="35"/>
      <c r="E16" s="35"/>
      <c r="F16" s="35"/>
      <c r="G16" s="35"/>
      <c r="H16" s="36"/>
      <c r="I16" s="144"/>
    </row>
    <row r="17" spans="2:9" ht="12.75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2:9" ht="13.5" thickBot="1">
      <c r="B18" s="142"/>
      <c r="C18" s="35"/>
      <c r="D18" s="35"/>
      <c r="E18" s="35"/>
      <c r="F18" s="35"/>
      <c r="G18" s="35"/>
      <c r="H18" s="35"/>
      <c r="I18" s="144"/>
    </row>
    <row r="19" spans="1:9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389.65824000000003</v>
      </c>
      <c r="I19" s="162" t="s">
        <v>270</v>
      </c>
    </row>
    <row r="20" spans="2:9" ht="12.75">
      <c r="B20" s="4"/>
      <c r="C20" s="147"/>
      <c r="D20" s="147"/>
      <c r="E20" s="147"/>
      <c r="F20" s="147"/>
      <c r="G20" s="147"/>
      <c r="H20" s="147"/>
      <c r="I20" s="149"/>
    </row>
    <row r="27" spans="1:11" ht="12.75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12.75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2:9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'FCV.1d'!N37</f>
        <v>83.457482976</v>
      </c>
      <c r="I33" s="162" t="s">
        <v>270</v>
      </c>
    </row>
    <row r="34" spans="2:9" ht="12.75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2:9" ht="12.75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2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'FCV.1c'!N33</f>
        <v>144.202272</v>
      </c>
      <c r="I37" s="162" t="s">
        <v>270</v>
      </c>
    </row>
    <row r="38" spans="2:9" ht="12.75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2:9" ht="12.75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2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389.65824000000003</v>
      </c>
      <c r="I41" s="162" t="s">
        <v>270</v>
      </c>
    </row>
    <row r="42" spans="2:9" ht="12.75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2:9" ht="12.75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2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617.317994976</v>
      </c>
      <c r="I45" s="162" t="s">
        <v>270</v>
      </c>
    </row>
    <row r="46" spans="2:9" ht="12.75">
      <c r="B46" s="4"/>
      <c r="C46" s="147"/>
      <c r="D46" s="147"/>
      <c r="E46" s="147"/>
      <c r="F46" s="147"/>
      <c r="G46" s="147"/>
      <c r="H46" s="148"/>
      <c r="I46" s="149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3">
      <selection activeCell="H56" sqref="H56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2" ht="12.75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9" ht="12.75">
      <c r="A5" s="160"/>
      <c r="B5" s="16" t="s">
        <v>280</v>
      </c>
      <c r="H5" s="9">
        <f>'FCV.1ef'!H45</f>
        <v>617.317994976</v>
      </c>
      <c r="I5" s="17" t="s">
        <v>240</v>
      </c>
    </row>
    <row r="6" spans="2:8" ht="12.75">
      <c r="B6" t="s">
        <v>283</v>
      </c>
      <c r="H6" s="102" t="s">
        <v>284</v>
      </c>
    </row>
    <row r="7" ht="12.75">
      <c r="H7" s="102" t="s">
        <v>100</v>
      </c>
    </row>
    <row r="9" spans="1:13" ht="12.75">
      <c r="A9" s="160"/>
      <c r="B9" s="16" t="s">
        <v>285</v>
      </c>
      <c r="H9" s="9">
        <f>'FCV.1a'!I35</f>
        <v>317.1071187648</v>
      </c>
      <c r="I9" s="17" t="s">
        <v>240</v>
      </c>
      <c r="K9" s="165" t="s">
        <v>160</v>
      </c>
      <c r="L9" s="166"/>
      <c r="M9" s="167"/>
    </row>
    <row r="10" spans="2:13" ht="12.75">
      <c r="B10" t="s">
        <v>286</v>
      </c>
      <c r="K10" s="168"/>
      <c r="L10" s="169"/>
      <c r="M10" s="170"/>
    </row>
    <row r="11" spans="8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1:13" ht="12.75">
      <c r="K12" s="168" t="s">
        <v>287</v>
      </c>
      <c r="L12" s="172" t="s">
        <v>164</v>
      </c>
      <c r="M12" s="170">
        <f>L11/(L11+1)</f>
        <v>0.8076923076923077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1.94671755519266</v>
      </c>
      <c r="I13" s="17"/>
      <c r="K13" s="173" t="s">
        <v>290</v>
      </c>
      <c r="L13" s="172" t="s">
        <v>164</v>
      </c>
      <c r="M13" s="170">
        <f>(1-H13^L11)/(1-H13^(L11+1))</f>
        <v>0.4979687151179529</v>
      </c>
    </row>
    <row r="14" spans="11:13" ht="12.75">
      <c r="K14" s="174"/>
      <c r="L14" s="175"/>
      <c r="M14" s="176"/>
    </row>
    <row r="15" spans="2:8" ht="12.75">
      <c r="B15" s="16" t="s">
        <v>291</v>
      </c>
      <c r="D15" s="177" t="s">
        <v>169</v>
      </c>
      <c r="H15" s="61">
        <f>'FCIV.1e'!D47</f>
        <v>3</v>
      </c>
    </row>
    <row r="16" spans="2:10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9"/>
      <c r="C18" s="63"/>
      <c r="D18" s="63"/>
      <c r="E18" s="63"/>
      <c r="F18" s="63"/>
      <c r="G18" s="63"/>
      <c r="H18" s="63"/>
      <c r="I18" s="63"/>
      <c r="J18" s="141"/>
    </row>
    <row r="19" spans="2:10" ht="12.75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2:10" ht="12.75">
      <c r="B20" s="142"/>
      <c r="C20" s="35"/>
      <c r="D20" s="35"/>
      <c r="E20" s="35"/>
      <c r="F20" s="35"/>
      <c r="G20" s="35"/>
      <c r="H20" s="35"/>
      <c r="I20" s="35"/>
      <c r="J20" s="144"/>
    </row>
    <row r="21" spans="2:10" ht="12.75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2:10" ht="12.75">
      <c r="B22" s="142"/>
      <c r="C22" s="35"/>
      <c r="D22" s="35"/>
      <c r="E22" s="35"/>
      <c r="F22" s="35"/>
      <c r="G22" s="35"/>
      <c r="H22" s="35"/>
      <c r="I22" s="35"/>
      <c r="J22" s="144"/>
    </row>
    <row r="23" spans="2:10" ht="12.75">
      <c r="B23" s="142" t="s">
        <v>292</v>
      </c>
      <c r="C23" s="35"/>
      <c r="D23" s="35"/>
      <c r="E23" s="35"/>
      <c r="F23" s="35"/>
      <c r="G23" s="35"/>
      <c r="H23" s="61">
        <f>IF(H13=1,M12,M13)</f>
        <v>0.4979687151179529</v>
      </c>
      <c r="I23" s="35"/>
      <c r="J23" s="144"/>
    </row>
    <row r="24" spans="2:10" ht="12.75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2:10" ht="12.75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2:10" ht="12.75">
      <c r="B26" s="142"/>
      <c r="C26" s="35"/>
      <c r="D26" s="35"/>
      <c r="E26" s="35"/>
      <c r="F26" s="35"/>
      <c r="G26" s="35"/>
      <c r="H26" s="35"/>
      <c r="I26" s="35"/>
      <c r="J26" s="144"/>
    </row>
    <row r="27" spans="2:10" ht="12.75">
      <c r="B27" s="142"/>
      <c r="C27" s="35"/>
      <c r="D27" s="35"/>
      <c r="E27" s="35"/>
      <c r="F27" s="35"/>
      <c r="G27" s="35"/>
      <c r="H27" s="8">
        <f>H19-H23</f>
        <v>0.5020312848820472</v>
      </c>
      <c r="I27" s="35"/>
      <c r="J27" s="144"/>
    </row>
    <row r="28" spans="2:10" ht="12.75">
      <c r="B28" s="142"/>
      <c r="C28" s="35"/>
      <c r="D28" s="35"/>
      <c r="E28" s="35"/>
      <c r="F28" s="35"/>
      <c r="G28" s="35"/>
      <c r="H28" s="35"/>
      <c r="I28" s="35"/>
      <c r="J28" s="144"/>
    </row>
    <row r="29" spans="2:10" ht="12.75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5"/>
      <c r="J30" s="144"/>
    </row>
    <row r="31" spans="1:10" ht="12.75">
      <c r="A31" s="160"/>
      <c r="B31" s="146" t="s">
        <v>280</v>
      </c>
      <c r="C31" s="35"/>
      <c r="D31" s="35"/>
      <c r="E31" s="35"/>
      <c r="F31" s="35"/>
      <c r="G31" s="35"/>
      <c r="H31" s="9">
        <f>H5</f>
        <v>617.317994976</v>
      </c>
      <c r="I31" s="179" t="s">
        <v>240</v>
      </c>
      <c r="J31" s="144"/>
    </row>
    <row r="32" spans="2:10" ht="12.75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 ht="12.75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 ht="12.75">
      <c r="B34" s="146"/>
      <c r="C34" s="35"/>
      <c r="D34" s="35"/>
      <c r="E34" s="35"/>
      <c r="F34" s="35"/>
      <c r="G34" s="35"/>
      <c r="H34" s="136"/>
      <c r="I34" s="36"/>
      <c r="J34" s="144"/>
    </row>
    <row r="35" spans="2:10" ht="12.75">
      <c r="B35" s="146" t="s">
        <v>294</v>
      </c>
      <c r="C35" s="35"/>
      <c r="D35" s="35"/>
      <c r="E35" s="35"/>
      <c r="F35" s="35"/>
      <c r="G35" s="35"/>
      <c r="H35" s="180">
        <f>H27*H31</f>
        <v>309.9129461986104</v>
      </c>
      <c r="I35" s="179" t="s">
        <v>158</v>
      </c>
      <c r="J35" s="144"/>
    </row>
    <row r="36" spans="2:10" ht="12.75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 ht="12.75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 ht="12.75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 ht="12.75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 ht="12.75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 ht="12.75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 ht="12.75">
      <c r="B42" s="182"/>
      <c r="C42" s="35"/>
      <c r="D42" s="35"/>
      <c r="E42" s="35"/>
      <c r="F42" s="35"/>
      <c r="G42" s="35"/>
      <c r="H42" s="136"/>
      <c r="I42" s="36"/>
      <c r="J42" s="144"/>
    </row>
    <row r="43" spans="2:10" ht="12.75">
      <c r="B43" s="182"/>
      <c r="C43" s="35"/>
      <c r="D43" s="35"/>
      <c r="E43" s="35"/>
      <c r="F43" s="35"/>
      <c r="G43" s="153" t="s">
        <v>7</v>
      </c>
      <c r="H43" s="180">
        <f>H35+H39</f>
        <v>309.9129461986104</v>
      </c>
      <c r="I43" s="179" t="s">
        <v>158</v>
      </c>
      <c r="J43" s="144"/>
    </row>
    <row r="44" spans="2:10" ht="12.75">
      <c r="B44" s="182"/>
      <c r="C44" s="35"/>
      <c r="D44" s="35"/>
      <c r="E44" s="35"/>
      <c r="F44" s="35"/>
      <c r="G44" s="35"/>
      <c r="H44" s="136"/>
      <c r="I44" s="36"/>
      <c r="J44" s="144"/>
    </row>
    <row r="45" spans="2:10" ht="12.75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 ht="12.75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'FCIV.1d'!G5</f>
        <v>33.27</v>
      </c>
      <c r="I47" s="179"/>
      <c r="J47" s="144"/>
    </row>
    <row r="48" spans="2:10" ht="12.75">
      <c r="B48" s="142"/>
      <c r="C48" s="35"/>
      <c r="D48" s="35"/>
      <c r="E48" s="35"/>
      <c r="F48" s="35"/>
      <c r="G48" s="35"/>
      <c r="H48" s="145"/>
      <c r="I48" s="35"/>
      <c r="J48" s="144"/>
    </row>
    <row r="49" spans="2:10" ht="12.75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2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2:10" ht="15" thickBot="1">
      <c r="B51" s="146" t="s">
        <v>298</v>
      </c>
      <c r="C51" s="35"/>
      <c r="D51" s="35"/>
      <c r="E51" s="35"/>
      <c r="F51" s="35"/>
      <c r="G51" s="35"/>
      <c r="H51" s="157">
        <f>H43/H47</f>
        <v>9.315087051355889</v>
      </c>
      <c r="I51" s="179" t="s">
        <v>299</v>
      </c>
      <c r="J51" s="144"/>
    </row>
    <row r="52" spans="2:10" ht="12.75">
      <c r="B52" s="142"/>
      <c r="C52" s="35"/>
      <c r="D52" s="35"/>
      <c r="E52" s="35"/>
      <c r="F52" s="35"/>
      <c r="G52" s="35"/>
      <c r="H52" s="35"/>
      <c r="I52" s="35"/>
      <c r="J52" s="144"/>
    </row>
    <row r="53" spans="2:10" ht="12.75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2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2:10" ht="12.75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29.10964703548715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2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 ht="12.75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 ht="12.75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12.75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1166.58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(C16/C18-C21-C23)/'FCIV.1d'!G5</f>
        <v>22.35463630898708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6.5" thickBot="1">
      <c r="B28" s="1" t="s">
        <v>453</v>
      </c>
      <c r="C28" s="161">
        <f>0.081*C7*C13/'FCIV.1d'!G5</f>
        <v>35.545536519386836</v>
      </c>
      <c r="D28" s="17" t="s">
        <v>443</v>
      </c>
      <c r="O28" s="185"/>
      <c r="P28" s="185"/>
      <c r="Q28" s="185"/>
    </row>
    <row r="31" spans="2:3" ht="12.75">
      <c r="B31" s="261" t="s">
        <v>454</v>
      </c>
      <c r="C31" t="str">
        <f>IF(C26&lt;=C28,"Verifica","Não verifica")</f>
        <v>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6" t="s">
        <v>455</v>
      </c>
      <c r="B1" s="276"/>
      <c r="C1" s="276"/>
      <c r="D1" s="276"/>
      <c r="E1" s="276"/>
      <c r="F1" s="276"/>
    </row>
    <row r="3" ht="13.5" thickBot="1"/>
    <row r="4" spans="1:4" ht="14.25">
      <c r="A4" s="187" t="s">
        <v>456</v>
      </c>
      <c r="B4" s="262">
        <f>'FCIV.2'!I32</f>
        <v>59.405</v>
      </c>
      <c r="C4" s="188"/>
      <c r="D4" s="184"/>
    </row>
    <row r="5" spans="1:4" ht="14.25">
      <c r="A5" s="190" t="s">
        <v>457</v>
      </c>
      <c r="B5" s="263">
        <f>'FCIV.2'!I30</f>
        <v>88.98640153114468</v>
      </c>
      <c r="C5" s="185"/>
      <c r="D5" s="185"/>
    </row>
    <row r="6" spans="1:4" ht="14.25">
      <c r="A6" s="190" t="s">
        <v>458</v>
      </c>
      <c r="B6" s="263">
        <f>'FCV.1g'!H55</f>
        <v>32</v>
      </c>
      <c r="C6" s="185"/>
      <c r="D6" s="185"/>
    </row>
    <row r="7" spans="1:4" ht="14.25">
      <c r="A7" s="190" t="s">
        <v>459</v>
      </c>
      <c r="B7" s="263">
        <f>'FCV.1g'!H51</f>
        <v>9.315087051355889</v>
      </c>
      <c r="C7" s="185"/>
      <c r="D7" s="185"/>
    </row>
    <row r="8" spans="1:4" ht="12.75">
      <c r="A8" s="190" t="s">
        <v>460</v>
      </c>
      <c r="B8" s="263">
        <f>AQS!C28</f>
        <v>35.545536519386836</v>
      </c>
      <c r="C8" s="185"/>
      <c r="D8" s="185"/>
    </row>
    <row r="9" spans="1:4" ht="12.75">
      <c r="A9" s="190" t="s">
        <v>461</v>
      </c>
      <c r="B9" s="263">
        <f>AQS!C26</f>
        <v>22.35463630898708</v>
      </c>
      <c r="C9" s="185"/>
      <c r="D9" s="185"/>
    </row>
    <row r="10" spans="1:4" ht="18.75">
      <c r="A10" s="264" t="s">
        <v>463</v>
      </c>
      <c r="B10" s="265">
        <v>1</v>
      </c>
      <c r="C10" s="271" t="s">
        <v>467</v>
      </c>
      <c r="D10" s="185"/>
    </row>
    <row r="11" spans="1:4" ht="18.75">
      <c r="A11" s="264" t="s">
        <v>464</v>
      </c>
      <c r="B11" s="265">
        <v>3</v>
      </c>
      <c r="C11" s="271" t="s">
        <v>467</v>
      </c>
      <c r="D11" s="185"/>
    </row>
    <row r="12" spans="1:4" ht="15.75">
      <c r="A12" s="190" t="s">
        <v>465</v>
      </c>
      <c r="B12" s="266">
        <v>0.29</v>
      </c>
      <c r="C12" s="272" t="s">
        <v>468</v>
      </c>
      <c r="D12" s="193"/>
    </row>
    <row r="13" spans="1:4" ht="14.25">
      <c r="A13" s="190" t="s">
        <v>466</v>
      </c>
      <c r="B13" s="266">
        <v>0.29</v>
      </c>
      <c r="C13" s="272" t="s">
        <v>468</v>
      </c>
      <c r="D13" s="193"/>
    </row>
    <row r="14" spans="1:4" ht="16.5" thickBot="1">
      <c r="A14" s="198" t="s">
        <v>462</v>
      </c>
      <c r="B14" s="269">
        <v>0.086</v>
      </c>
      <c r="C14" s="272" t="s">
        <v>468</v>
      </c>
      <c r="D14" s="193"/>
    </row>
    <row r="15" spans="1:4" ht="12.75">
      <c r="A15" s="268"/>
      <c r="B15" s="267"/>
      <c r="C15" s="195"/>
      <c r="D15" s="185"/>
    </row>
    <row r="16" ht="13.5" thickBot="1"/>
    <row r="17" spans="3:6" ht="16.5" thickBot="1">
      <c r="C17" s="270" t="s">
        <v>472</v>
      </c>
      <c r="E17" s="161">
        <f>0.1*(B5/B10)*B12+0.1*(B7/B11)*B13+B9*B14</f>
        <v>4.593150208472525</v>
      </c>
      <c r="F17" s="17" t="s">
        <v>470</v>
      </c>
    </row>
    <row r="18" ht="13.5" thickBot="1"/>
    <row r="19" spans="3:6" ht="16.5" thickBot="1">
      <c r="C19" s="270" t="s">
        <v>471</v>
      </c>
      <c r="E19" s="161">
        <f>0.9*(0.01*B4+0.01*B6+0.15*B8)</f>
        <v>5.621292430117223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Verifica</v>
      </c>
    </row>
    <row r="23" spans="5:6" ht="12.75">
      <c r="E23">
        <f>E17/E19</f>
        <v>0.8170986059831693</v>
      </c>
      <c r="F23" s="17" t="s">
        <v>533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2" t="s">
        <v>476</v>
      </c>
      <c r="B3" s="292"/>
      <c r="C3" s="292"/>
      <c r="D3" s="292"/>
      <c r="E3" s="292"/>
      <c r="F3" s="292"/>
      <c r="G3" s="292"/>
      <c r="H3" s="292"/>
    </row>
    <row r="4" spans="1:8" ht="12.75">
      <c r="A4" s="292" t="s">
        <v>307</v>
      </c>
      <c r="B4" s="292"/>
      <c r="C4" s="292"/>
      <c r="D4" s="292"/>
      <c r="E4" s="292"/>
      <c r="F4" s="292"/>
      <c r="G4" s="292"/>
      <c r="H4" s="292"/>
    </row>
    <row r="5" spans="1:8" ht="12.75">
      <c r="A5" s="292" t="s">
        <v>308</v>
      </c>
      <c r="B5" s="292"/>
      <c r="C5" s="292"/>
      <c r="D5" s="292"/>
      <c r="E5" s="292"/>
      <c r="F5" s="292"/>
      <c r="G5" s="292"/>
      <c r="H5" s="292"/>
    </row>
    <row r="6" spans="1:8" ht="12.75">
      <c r="A6" s="292" t="s">
        <v>309</v>
      </c>
      <c r="B6" s="292"/>
      <c r="C6" s="292"/>
      <c r="D6" s="292"/>
      <c r="E6" s="292"/>
      <c r="F6" s="292"/>
      <c r="G6" s="292"/>
      <c r="H6" s="292"/>
    </row>
    <row r="7" spans="1:8" ht="12.75">
      <c r="A7" s="292" t="s">
        <v>310</v>
      </c>
      <c r="B7" s="292"/>
      <c r="C7" s="292"/>
      <c r="D7" s="292"/>
      <c r="E7" s="292"/>
      <c r="F7" s="292"/>
      <c r="G7" s="292"/>
      <c r="H7" s="292"/>
    </row>
    <row r="8" spans="1:8" ht="12.75">
      <c r="A8" s="292" t="s">
        <v>311</v>
      </c>
      <c r="B8" s="292"/>
      <c r="C8" s="292"/>
      <c r="D8" s="292"/>
      <c r="E8" s="292"/>
      <c r="F8" s="292"/>
      <c r="G8" s="292"/>
      <c r="H8" s="292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2" t="s">
        <v>475</v>
      </c>
      <c r="B10" s="292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8" t="s">
        <v>477</v>
      </c>
      <c r="B14" s="288"/>
      <c r="C14" s="288"/>
      <c r="D14" s="288"/>
      <c r="E14" s="288"/>
    </row>
    <row r="15" ht="12.75">
      <c r="A15" s="100"/>
    </row>
    <row r="16" spans="1:5" ht="12.75">
      <c r="A16" s="288" t="s">
        <v>478</v>
      </c>
      <c r="B16" s="288"/>
      <c r="C16" s="288"/>
      <c r="D16" s="288"/>
      <c r="E16" s="288"/>
    </row>
    <row r="17" spans="1:2" ht="12.75">
      <c r="A17" s="101"/>
      <c r="B17" t="s">
        <v>313</v>
      </c>
    </row>
    <row r="18" spans="1:2" ht="12.75">
      <c r="A18" s="101"/>
      <c r="B18" t="s">
        <v>314</v>
      </c>
    </row>
    <row r="19" spans="1:2" ht="12.75">
      <c r="A19" s="101"/>
      <c r="B19" t="s">
        <v>473</v>
      </c>
    </row>
    <row r="20" ht="13.5" thickBot="1">
      <c r="A20" s="101"/>
    </row>
    <row r="21" spans="1:8" ht="12.75">
      <c r="A21" s="199"/>
      <c r="B21" s="32"/>
      <c r="C21" s="32"/>
      <c r="D21" s="32"/>
      <c r="E21" s="32"/>
      <c r="F21" s="32"/>
      <c r="G21" s="32"/>
      <c r="H21" s="33"/>
    </row>
    <row r="22" spans="1:8" ht="12.75">
      <c r="A22" s="323" t="s">
        <v>315</v>
      </c>
      <c r="B22" s="293"/>
      <c r="C22" s="293"/>
      <c r="D22" s="293"/>
      <c r="E22" s="293"/>
      <c r="F22" s="293"/>
      <c r="G22" s="293"/>
      <c r="H22" s="324"/>
    </row>
    <row r="23" spans="1:8" ht="12.75">
      <c r="A23" s="200"/>
      <c r="B23" s="106"/>
      <c r="C23" s="106"/>
      <c r="D23" s="106"/>
      <c r="E23" s="106"/>
      <c r="F23" s="106"/>
      <c r="G23" s="106"/>
      <c r="H23" s="135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1" t="s">
        <v>319</v>
      </c>
    </row>
    <row r="33" spans="1:8" ht="12.75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 ht="12.75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 ht="12.75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 ht="12.75">
      <c r="A36" s="326" t="s">
        <v>480</v>
      </c>
      <c r="B36" s="288"/>
      <c r="C36" s="288"/>
      <c r="D36" s="288"/>
      <c r="E36" s="288"/>
      <c r="F36" s="288"/>
      <c r="G36" s="288"/>
      <c r="H36" s="288"/>
    </row>
    <row r="37" spans="1:8" ht="12.75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3"/>
    </row>
    <row r="2" spans="7:11" ht="12.75">
      <c r="G2" s="204"/>
      <c r="H2" s="35"/>
      <c r="I2" s="35"/>
      <c r="J2" s="35"/>
      <c r="K2" s="35"/>
    </row>
    <row r="3" spans="7:10" ht="12.75">
      <c r="G3" s="204"/>
      <c r="H3" s="204"/>
      <c r="I3" s="204"/>
      <c r="J3" s="204"/>
    </row>
    <row r="4" spans="7:10" ht="12.75">
      <c r="G4" s="204"/>
      <c r="H4" s="204"/>
      <c r="I4" s="204"/>
      <c r="J4" s="204"/>
    </row>
    <row r="5" spans="7:10" ht="12.75">
      <c r="G5" s="204"/>
      <c r="H5" s="35"/>
      <c r="I5" s="35"/>
      <c r="J5" s="35"/>
    </row>
    <row r="6" spans="7:10" ht="12.75">
      <c r="G6" s="204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6" t="s">
        <v>323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 ht="12.75">
      <c r="A12" s="336" t="s">
        <v>485</v>
      </c>
      <c r="B12" s="327"/>
      <c r="C12" s="255" t="s">
        <v>486</v>
      </c>
      <c r="D12" s="179"/>
      <c r="E12" s="255" t="s">
        <v>487</v>
      </c>
      <c r="F12" s="35"/>
      <c r="G12" s="35"/>
      <c r="H12" s="327" t="s">
        <v>490</v>
      </c>
      <c r="I12" s="327"/>
      <c r="J12" s="327"/>
      <c r="K12" s="77"/>
      <c r="M12" s="35"/>
      <c r="N12" s="204"/>
    </row>
    <row r="13" spans="1:14" ht="12.75">
      <c r="A13" s="336" t="s">
        <v>488</v>
      </c>
      <c r="B13" s="327"/>
      <c r="C13" s="337" t="s">
        <v>489</v>
      </c>
      <c r="D13" s="282"/>
      <c r="E13" s="327" t="s">
        <v>491</v>
      </c>
      <c r="F13" s="327"/>
      <c r="G13" s="327"/>
      <c r="H13" s="327" t="s">
        <v>492</v>
      </c>
      <c r="I13" s="327"/>
      <c r="J13" s="282"/>
      <c r="K13" s="77"/>
      <c r="M13" s="35"/>
      <c r="N13" s="204"/>
    </row>
    <row r="14" spans="1:14" ht="12.75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0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1"/>
      <c r="B18" s="333" t="s">
        <v>482</v>
      </c>
      <c r="C18" s="333" t="s">
        <v>333</v>
      </c>
      <c r="D18" s="328" t="s">
        <v>483</v>
      </c>
      <c r="E18" s="328" t="s">
        <v>483</v>
      </c>
      <c r="F18" s="328" t="s">
        <v>483</v>
      </c>
      <c r="G18" s="328" t="s">
        <v>483</v>
      </c>
      <c r="H18" s="328" t="s">
        <v>483</v>
      </c>
      <c r="I18" s="328" t="s">
        <v>483</v>
      </c>
      <c r="J18" s="328" t="s">
        <v>484</v>
      </c>
      <c r="K18" s="328" t="s">
        <v>484</v>
      </c>
    </row>
    <row r="19" spans="1:11" ht="12.75">
      <c r="A19" s="332"/>
      <c r="B19" s="334"/>
      <c r="C19" s="335"/>
      <c r="D19" s="329"/>
      <c r="E19" s="329"/>
      <c r="F19" s="329"/>
      <c r="G19" s="329"/>
      <c r="H19" s="329"/>
      <c r="I19" s="329"/>
      <c r="J19" s="329"/>
      <c r="K19" s="329"/>
    </row>
    <row r="20" spans="1:11" ht="12.75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2.75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292" t="s">
        <v>336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337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406" t="s">
        <v>493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2.75">
      <c r="A6" s="407" t="s">
        <v>338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 ht="12.75">
      <c r="A7" s="292" t="s">
        <v>339</v>
      </c>
      <c r="B7" s="292"/>
      <c r="C7" s="292"/>
      <c r="D7" s="292"/>
      <c r="E7" s="292"/>
      <c r="F7" s="292"/>
      <c r="G7" s="292"/>
      <c r="H7" s="292"/>
      <c r="I7" s="292"/>
      <c r="J7" s="292"/>
    </row>
    <row r="10" spans="1:10" ht="12.75">
      <c r="A10" s="163" t="s">
        <v>340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ht="13.5" thickBot="1"/>
    <row r="12" spans="1:10" ht="12.75">
      <c r="A12" s="398" t="s">
        <v>341</v>
      </c>
      <c r="B12" s="400" t="s">
        <v>496</v>
      </c>
      <c r="C12" s="400"/>
      <c r="D12" s="402"/>
      <c r="E12" s="404" t="s">
        <v>494</v>
      </c>
      <c r="F12" s="404"/>
      <c r="G12" s="404"/>
      <c r="H12" s="404"/>
      <c r="I12" s="390" t="s">
        <v>495</v>
      </c>
      <c r="J12" s="391"/>
    </row>
    <row r="13" spans="1:10" ht="13.5" thickBot="1">
      <c r="A13" s="399"/>
      <c r="B13" s="401"/>
      <c r="C13" s="401"/>
      <c r="D13" s="403"/>
      <c r="E13" s="405"/>
      <c r="F13" s="405"/>
      <c r="G13" s="405"/>
      <c r="H13" s="405"/>
      <c r="I13" s="392"/>
      <c r="J13" s="393"/>
    </row>
    <row r="15" ht="13.5" thickBot="1"/>
    <row r="16" spans="1:10" ht="13.5" thickBot="1">
      <c r="A16" s="394" t="s">
        <v>342</v>
      </c>
      <c r="B16" s="395"/>
      <c r="C16" s="396"/>
      <c r="D16" s="203"/>
      <c r="E16" s="35"/>
      <c r="F16" s="210"/>
      <c r="G16" s="210"/>
      <c r="H16" s="202"/>
      <c r="I16" s="202"/>
      <c r="J16" s="202"/>
    </row>
    <row r="17" spans="1:10" ht="12.75">
      <c r="A17" s="379" t="s">
        <v>343</v>
      </c>
      <c r="B17" s="212" t="s">
        <v>127</v>
      </c>
      <c r="C17" s="213" t="s">
        <v>4</v>
      </c>
      <c r="D17" s="203"/>
      <c r="E17" s="384" t="s">
        <v>344</v>
      </c>
      <c r="F17" s="385"/>
      <c r="G17" s="385"/>
      <c r="H17" s="385"/>
      <c r="I17" s="385"/>
      <c r="J17" s="386"/>
    </row>
    <row r="18" spans="1:10" ht="15">
      <c r="A18" s="379"/>
      <c r="B18" s="212" t="s">
        <v>499</v>
      </c>
      <c r="C18" s="213" t="s">
        <v>504</v>
      </c>
      <c r="D18" s="203"/>
      <c r="E18" s="34"/>
      <c r="F18" s="35"/>
      <c r="G18" s="387" t="s">
        <v>345</v>
      </c>
      <c r="H18" s="387"/>
      <c r="I18" s="397" t="s">
        <v>500</v>
      </c>
      <c r="J18" s="389"/>
    </row>
    <row r="19" spans="1:10" ht="12.75">
      <c r="A19" s="214" t="s">
        <v>346</v>
      </c>
      <c r="B19" s="204"/>
      <c r="C19" s="215"/>
      <c r="D19" s="202"/>
      <c r="E19" s="379" t="s">
        <v>343</v>
      </c>
      <c r="F19" s="380"/>
      <c r="G19" s="202"/>
      <c r="H19" s="202"/>
      <c r="I19" s="202"/>
      <c r="J19" s="202"/>
    </row>
    <row r="20" spans="1:10" ht="12.75">
      <c r="A20" s="214"/>
      <c r="B20" s="204"/>
      <c r="C20" s="215"/>
      <c r="D20" s="202"/>
      <c r="E20" s="379"/>
      <c r="F20" s="380"/>
      <c r="G20" s="370"/>
      <c r="H20" s="370"/>
      <c r="I20" s="370"/>
      <c r="J20" s="371"/>
    </row>
    <row r="21" spans="1:10" ht="12.75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 ht="12.75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 ht="12.75">
      <c r="A23" s="219" t="s">
        <v>348</v>
      </c>
      <c r="B23" s="204"/>
      <c r="C23" s="215"/>
      <c r="D23" s="202"/>
      <c r="E23" s="379" t="s">
        <v>349</v>
      </c>
      <c r="F23" s="380"/>
      <c r="G23" s="370"/>
      <c r="H23" s="370"/>
      <c r="I23" s="370"/>
      <c r="J23" s="371"/>
    </row>
    <row r="24" spans="1:10" ht="12.75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 ht="12.75">
      <c r="A27" s="214" t="s">
        <v>351</v>
      </c>
      <c r="B27" s="204"/>
      <c r="C27" s="215"/>
      <c r="D27" s="202"/>
      <c r="E27" s="384" t="s">
        <v>352</v>
      </c>
      <c r="F27" s="385"/>
      <c r="G27" s="385"/>
      <c r="H27" s="385"/>
      <c r="I27" s="385"/>
      <c r="J27" s="386"/>
    </row>
    <row r="28" spans="1:10" ht="15">
      <c r="A28" s="220" t="s">
        <v>353</v>
      </c>
      <c r="B28" s="204"/>
      <c r="C28" s="215"/>
      <c r="D28" s="202"/>
      <c r="E28" s="225"/>
      <c r="F28" s="226"/>
      <c r="G28" s="387" t="s">
        <v>345</v>
      </c>
      <c r="H28" s="387"/>
      <c r="I28" s="388" t="s">
        <v>501</v>
      </c>
      <c r="J28" s="389"/>
    </row>
    <row r="29" spans="1:10" ht="12.75">
      <c r="A29" s="220" t="s">
        <v>354</v>
      </c>
      <c r="B29" s="204"/>
      <c r="C29" s="215"/>
      <c r="D29" s="202"/>
      <c r="E29" s="379" t="s">
        <v>355</v>
      </c>
      <c r="F29" s="380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79" t="s">
        <v>356</v>
      </c>
      <c r="F30" s="380"/>
      <c r="G30" s="228"/>
      <c r="H30" s="204"/>
      <c r="I30" s="204"/>
      <c r="J30" s="215"/>
    </row>
    <row r="31" spans="1:10" ht="12.75">
      <c r="A31" s="220" t="s">
        <v>357</v>
      </c>
      <c r="B31" s="204"/>
      <c r="C31" s="215"/>
      <c r="D31" s="202"/>
      <c r="E31" s="374" t="s">
        <v>358</v>
      </c>
      <c r="F31" s="375"/>
      <c r="G31" s="370"/>
      <c r="H31" s="370"/>
      <c r="I31" s="370"/>
      <c r="J31" s="371"/>
    </row>
    <row r="32" spans="1:10" ht="12.75">
      <c r="A32" s="214" t="s">
        <v>359</v>
      </c>
      <c r="B32" s="204"/>
      <c r="C32" s="215"/>
      <c r="D32" s="202"/>
      <c r="E32" s="374" t="s">
        <v>360</v>
      </c>
      <c r="F32" s="375"/>
      <c r="G32" s="370"/>
      <c r="H32" s="370"/>
      <c r="I32" s="370"/>
      <c r="J32" s="371"/>
    </row>
    <row r="33" spans="1:10" ht="12.75">
      <c r="A33" s="214" t="s">
        <v>361</v>
      </c>
      <c r="B33" s="204"/>
      <c r="C33" s="215"/>
      <c r="D33" s="202"/>
      <c r="E33" s="381" t="s">
        <v>362</v>
      </c>
      <c r="F33" s="382"/>
      <c r="G33" s="204"/>
      <c r="H33" s="204"/>
      <c r="I33" s="204"/>
      <c r="J33" s="215"/>
    </row>
    <row r="34" spans="1:10" ht="12.75">
      <c r="A34" s="229" t="s">
        <v>363</v>
      </c>
      <c r="B34" s="204"/>
      <c r="C34" s="215"/>
      <c r="D34" s="202"/>
      <c r="E34" s="383"/>
      <c r="F34" s="382"/>
      <c r="G34" s="204"/>
      <c r="H34" s="204"/>
      <c r="I34" s="204"/>
      <c r="J34" s="215"/>
    </row>
    <row r="35" spans="1:10" ht="12.75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 ht="12.75">
      <c r="A36" s="214" t="s">
        <v>365</v>
      </c>
      <c r="B36" s="204"/>
      <c r="C36" s="215"/>
      <c r="D36" s="202"/>
      <c r="E36" s="379" t="s">
        <v>355</v>
      </c>
      <c r="F36" s="380"/>
      <c r="G36" s="204"/>
      <c r="H36" s="204"/>
      <c r="I36" s="204"/>
      <c r="J36" s="215"/>
    </row>
    <row r="37" spans="1:10" ht="12.75">
      <c r="A37" s="214" t="s">
        <v>366</v>
      </c>
      <c r="B37" s="35"/>
      <c r="C37" s="37"/>
      <c r="E37" s="374" t="s">
        <v>367</v>
      </c>
      <c r="F37" s="375"/>
      <c r="G37" s="370"/>
      <c r="H37" s="370"/>
      <c r="I37" s="370"/>
      <c r="J37" s="371"/>
    </row>
    <row r="38" spans="1:10" ht="12.75">
      <c r="A38" s="219" t="s">
        <v>348</v>
      </c>
      <c r="B38" s="35"/>
      <c r="C38" s="232"/>
      <c r="E38" s="374" t="s">
        <v>368</v>
      </c>
      <c r="F38" s="375"/>
      <c r="G38" s="370"/>
      <c r="H38" s="370"/>
      <c r="I38" s="370"/>
      <c r="J38" s="371"/>
    </row>
    <row r="39" spans="1:10" ht="13.5" thickBot="1">
      <c r="A39" s="233"/>
      <c r="B39" s="40"/>
      <c r="C39" s="42"/>
      <c r="E39" s="374" t="s">
        <v>369</v>
      </c>
      <c r="F39" s="375"/>
      <c r="G39" s="370"/>
      <c r="H39" s="370"/>
      <c r="I39" s="370"/>
      <c r="J39" s="371"/>
    </row>
    <row r="40" spans="1:10" ht="13.5" thickBot="1">
      <c r="A40" s="202"/>
      <c r="E40" s="374" t="s">
        <v>370</v>
      </c>
      <c r="F40" s="375"/>
      <c r="G40" s="370"/>
      <c r="H40" s="370"/>
      <c r="I40" s="370"/>
      <c r="J40" s="371"/>
    </row>
    <row r="41" spans="1:10" ht="12.75">
      <c r="A41" s="376" t="s">
        <v>371</v>
      </c>
      <c r="B41" s="377"/>
      <c r="C41" s="378"/>
      <c r="E41" s="229"/>
      <c r="F41" s="35"/>
      <c r="G41" s="35"/>
      <c r="H41" s="35"/>
      <c r="I41" s="35"/>
      <c r="J41" s="37"/>
    </row>
    <row r="42" spans="1:10" ht="12.75">
      <c r="A42" s="234" t="s">
        <v>372</v>
      </c>
      <c r="B42" s="364" t="s">
        <v>373</v>
      </c>
      <c r="C42" s="365"/>
      <c r="E42" s="366" t="s">
        <v>374</v>
      </c>
      <c r="F42" s="367"/>
      <c r="G42" s="370"/>
      <c r="H42" s="370"/>
      <c r="I42" s="370"/>
      <c r="J42" s="371"/>
    </row>
    <row r="43" spans="1:10" ht="13.5" thickBot="1">
      <c r="A43" s="235"/>
      <c r="B43" s="372"/>
      <c r="C43" s="373"/>
      <c r="E43" s="368"/>
      <c r="F43" s="369"/>
      <c r="G43" s="40"/>
      <c r="H43" s="40"/>
      <c r="I43" s="40"/>
      <c r="J43" s="42"/>
    </row>
    <row r="44" ht="13.5" thickBot="1"/>
    <row r="45" spans="1:10" ht="12.75">
      <c r="A45" s="344" t="s">
        <v>375</v>
      </c>
      <c r="B45" s="361" t="s">
        <v>498</v>
      </c>
      <c r="C45" s="362"/>
      <c r="D45" s="362"/>
      <c r="E45" s="362"/>
      <c r="F45" s="362"/>
      <c r="G45" s="362"/>
      <c r="H45" s="362"/>
      <c r="I45" s="362"/>
      <c r="J45" s="363"/>
    </row>
    <row r="46" spans="1:10" ht="12.75">
      <c r="A46" s="359"/>
      <c r="B46" s="353" t="s">
        <v>376</v>
      </c>
      <c r="C46" s="338" t="s">
        <v>377</v>
      </c>
      <c r="D46" s="338" t="s">
        <v>378</v>
      </c>
      <c r="E46" s="338" t="s">
        <v>379</v>
      </c>
      <c r="F46" s="338" t="s">
        <v>380</v>
      </c>
      <c r="G46" s="338" t="s">
        <v>381</v>
      </c>
      <c r="H46" s="338" t="s">
        <v>382</v>
      </c>
      <c r="I46" s="338" t="s">
        <v>383</v>
      </c>
      <c r="J46" s="341" t="s">
        <v>384</v>
      </c>
    </row>
    <row r="47" spans="1:10" ht="13.5" thickBot="1">
      <c r="A47" s="360"/>
      <c r="B47" s="355"/>
      <c r="C47" s="340"/>
      <c r="D47" s="340"/>
      <c r="E47" s="340"/>
      <c r="F47" s="340"/>
      <c r="G47" s="340"/>
      <c r="H47" s="340"/>
      <c r="I47" s="340"/>
      <c r="J47" s="356"/>
    </row>
    <row r="48" spans="1:10" ht="12.75">
      <c r="A48" s="357"/>
      <c r="B48" s="353"/>
      <c r="C48" s="338"/>
      <c r="D48" s="338"/>
      <c r="E48" s="338"/>
      <c r="F48" s="338"/>
      <c r="G48" s="338"/>
      <c r="H48" s="338"/>
      <c r="I48" s="338"/>
      <c r="J48" s="341"/>
    </row>
    <row r="49" spans="1:10" ht="12.75">
      <c r="A49" s="358"/>
      <c r="B49" s="355"/>
      <c r="C49" s="340"/>
      <c r="D49" s="340"/>
      <c r="E49" s="340"/>
      <c r="F49" s="340"/>
      <c r="G49" s="340"/>
      <c r="H49" s="340"/>
      <c r="I49" s="340"/>
      <c r="J49" s="346"/>
    </row>
    <row r="50" spans="1:10" ht="12.75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 ht="12.75">
      <c r="A52" s="347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348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 ht="12.75">
      <c r="A54" s="349"/>
      <c r="B54" s="247"/>
      <c r="C54" s="13"/>
      <c r="D54" s="13"/>
      <c r="E54" s="13"/>
      <c r="F54" s="13"/>
      <c r="G54" s="13"/>
      <c r="H54" s="13"/>
      <c r="I54" s="13"/>
      <c r="J54" s="237"/>
    </row>
    <row r="55" spans="1:10" ht="12.75">
      <c r="A55" s="350"/>
      <c r="B55" s="353"/>
      <c r="C55" s="338"/>
      <c r="D55" s="338"/>
      <c r="E55" s="338"/>
      <c r="F55" s="338"/>
      <c r="G55" s="338"/>
      <c r="H55" s="338"/>
      <c r="I55" s="338"/>
      <c r="J55" s="341"/>
    </row>
    <row r="56" spans="1:10" ht="12.75">
      <c r="A56" s="351"/>
      <c r="B56" s="354"/>
      <c r="C56" s="339"/>
      <c r="D56" s="339"/>
      <c r="E56" s="339"/>
      <c r="F56" s="339"/>
      <c r="G56" s="339"/>
      <c r="H56" s="339"/>
      <c r="I56" s="339"/>
      <c r="J56" s="342"/>
    </row>
    <row r="57" spans="1:10" ht="13.5" thickBot="1">
      <c r="A57" s="352"/>
      <c r="B57" s="355"/>
      <c r="C57" s="340"/>
      <c r="D57" s="340"/>
      <c r="E57" s="340"/>
      <c r="F57" s="340"/>
      <c r="G57" s="340"/>
      <c r="H57" s="340"/>
      <c r="I57" s="340"/>
      <c r="J57" s="343"/>
    </row>
    <row r="58" spans="1:10" ht="12.75">
      <c r="A58" s="344" t="s">
        <v>502</v>
      </c>
      <c r="B58" s="317"/>
      <c r="C58" s="317"/>
      <c r="D58" s="317"/>
      <c r="E58" s="317"/>
      <c r="F58" s="317"/>
      <c r="G58" s="317"/>
      <c r="H58" s="317"/>
      <c r="I58" s="317"/>
      <c r="J58" s="318"/>
    </row>
    <row r="59" spans="1:10" ht="13.5" thickBot="1">
      <c r="A59" s="345"/>
      <c r="B59" s="304"/>
      <c r="C59" s="304"/>
      <c r="D59" s="304"/>
      <c r="E59" s="304"/>
      <c r="F59" s="304"/>
      <c r="G59" s="304"/>
      <c r="H59" s="304"/>
      <c r="I59" s="304"/>
      <c r="J59" s="305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2" t="s">
        <v>385</v>
      </c>
      <c r="B3" s="292"/>
      <c r="C3" s="292"/>
      <c r="D3" s="292"/>
      <c r="E3" s="292"/>
      <c r="F3" s="292"/>
      <c r="G3" s="292"/>
      <c r="H3" s="292"/>
      <c r="I3" s="292"/>
      <c r="J3" s="101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17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17"/>
    </row>
    <row r="6" spans="1:10" ht="12.75">
      <c r="A6" s="292" t="s">
        <v>386</v>
      </c>
      <c r="B6" s="292"/>
      <c r="C6" s="292"/>
      <c r="D6" s="292"/>
      <c r="E6" s="292"/>
      <c r="F6" s="292"/>
      <c r="G6" s="292"/>
      <c r="H6" s="292"/>
      <c r="I6" s="292"/>
      <c r="J6" s="101"/>
    </row>
    <row r="7" spans="1:10" ht="12.75">
      <c r="A7" s="292" t="s">
        <v>387</v>
      </c>
      <c r="B7" s="292"/>
      <c r="C7" s="292"/>
      <c r="D7" s="292"/>
      <c r="E7" s="292"/>
      <c r="F7" s="292"/>
      <c r="G7" s="292"/>
      <c r="H7" s="292"/>
      <c r="I7" s="292"/>
      <c r="J7" s="17"/>
    </row>
    <row r="8" spans="1:10" ht="12.75">
      <c r="A8" s="292" t="s">
        <v>388</v>
      </c>
      <c r="B8" s="292"/>
      <c r="C8" s="292"/>
      <c r="D8" s="292"/>
      <c r="E8" s="292"/>
      <c r="F8" s="292"/>
      <c r="G8" s="292"/>
      <c r="H8" s="292"/>
      <c r="I8" s="292"/>
      <c r="J8" s="17"/>
    </row>
    <row r="11" spans="1:2" ht="12.75">
      <c r="A11" s="288" t="s">
        <v>389</v>
      </c>
      <c r="B11" s="288"/>
    </row>
    <row r="12" spans="1:2" ht="12.75">
      <c r="A12" s="288" t="s">
        <v>390</v>
      </c>
      <c r="B12" s="288"/>
    </row>
    <row r="13" spans="1:2" ht="12.75">
      <c r="A13" s="288" t="s">
        <v>391</v>
      </c>
      <c r="B13" s="288"/>
    </row>
    <row r="15" ht="12.75">
      <c r="A15" t="s">
        <v>392</v>
      </c>
    </row>
    <row r="16" spans="1:6" ht="12.75">
      <c r="A16" s="248"/>
      <c r="B16" s="249"/>
      <c r="C16" s="288" t="s">
        <v>393</v>
      </c>
      <c r="D16" s="288"/>
      <c r="E16" s="147"/>
      <c r="F16" s="203" t="s">
        <v>503</v>
      </c>
    </row>
    <row r="17" spans="1:6" ht="12.75">
      <c r="A17" s="248"/>
      <c r="B17" s="250"/>
      <c r="C17" s="288" t="s">
        <v>394</v>
      </c>
      <c r="D17" s="288"/>
      <c r="E17" s="251"/>
      <c r="F17" s="203" t="s">
        <v>503</v>
      </c>
    </row>
    <row r="18" spans="1:6" ht="12.75">
      <c r="A18" t="s">
        <v>395</v>
      </c>
      <c r="B18" s="252"/>
      <c r="C18" s="288" t="s">
        <v>396</v>
      </c>
      <c r="D18" s="288"/>
      <c r="E18" s="251"/>
      <c r="F18" s="203" t="s">
        <v>503</v>
      </c>
    </row>
    <row r="19" spans="1:6" ht="12.75">
      <c r="A19" t="s">
        <v>395</v>
      </c>
      <c r="B19" s="252"/>
      <c r="C19" s="288" t="s">
        <v>185</v>
      </c>
      <c r="D19" s="288"/>
      <c r="E19" s="251"/>
      <c r="F19" s="203" t="s">
        <v>503</v>
      </c>
    </row>
    <row r="20" spans="1:6" ht="12.75">
      <c r="A20" t="s">
        <v>395</v>
      </c>
      <c r="B20" s="252"/>
      <c r="C20" s="288" t="s">
        <v>397</v>
      </c>
      <c r="D20" s="288"/>
      <c r="E20" s="251"/>
      <c r="F20" s="203" t="s">
        <v>503</v>
      </c>
    </row>
    <row r="21" spans="1:6" ht="12.75">
      <c r="A21" t="s">
        <v>398</v>
      </c>
      <c r="B21" s="252"/>
      <c r="C21" s="288" t="s">
        <v>399</v>
      </c>
      <c r="D21" s="288"/>
      <c r="E21" s="251"/>
      <c r="F21" s="203" t="s">
        <v>503</v>
      </c>
    </row>
    <row r="22" spans="2:6" ht="12.75">
      <c r="B22" s="252"/>
      <c r="C22" s="288" t="s">
        <v>400</v>
      </c>
      <c r="D22" s="288"/>
      <c r="E22" s="251"/>
      <c r="F22" s="203" t="s">
        <v>503</v>
      </c>
    </row>
    <row r="24" spans="1:9" ht="12.75">
      <c r="A24" t="s">
        <v>401</v>
      </c>
      <c r="F24" s="408" t="s">
        <v>402</v>
      </c>
      <c r="G24" s="408"/>
      <c r="H24" s="408"/>
      <c r="I24" s="408"/>
    </row>
    <row r="25" ht="12.75">
      <c r="A25" t="s">
        <v>403</v>
      </c>
    </row>
    <row r="27" spans="1:6" ht="12.75">
      <c r="A27" t="s">
        <v>404</v>
      </c>
      <c r="D27" s="249"/>
      <c r="F27" s="249"/>
    </row>
    <row r="28" spans="1:6" ht="12.75">
      <c r="A28" t="s">
        <v>404</v>
      </c>
      <c r="D28" s="251"/>
      <c r="F28" s="251"/>
    </row>
    <row r="29" spans="1:6" ht="12.75">
      <c r="A29" t="s">
        <v>404</v>
      </c>
      <c r="D29" s="251"/>
      <c r="F29" s="251"/>
    </row>
    <row r="32" spans="1:9" ht="12.75">
      <c r="A32" t="s">
        <v>405</v>
      </c>
      <c r="F32" s="408" t="s">
        <v>406</v>
      </c>
      <c r="G32" s="408"/>
      <c r="H32" s="408"/>
      <c r="I32" s="408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7"/>
      <c r="C56" s="147"/>
      <c r="D56" s="147"/>
      <c r="E56" s="147"/>
      <c r="F56" s="147"/>
      <c r="G56" s="147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6" t="s">
        <v>32</v>
      </c>
      <c r="B1" s="276"/>
      <c r="C1" s="276"/>
      <c r="D1" s="276"/>
      <c r="E1" s="276"/>
      <c r="F1" s="276"/>
      <c r="G1" s="276"/>
    </row>
    <row r="2" spans="1:7" ht="12.75">
      <c r="A2" s="276" t="s">
        <v>33</v>
      </c>
      <c r="B2" s="276"/>
      <c r="C2" s="276"/>
      <c r="D2" s="276"/>
      <c r="E2" s="276"/>
      <c r="F2" s="276"/>
      <c r="G2" s="276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517</v>
      </c>
      <c r="C8" s="6">
        <v>8.51</v>
      </c>
      <c r="D8" s="6">
        <v>1.03</v>
      </c>
      <c r="E8" s="6">
        <v>0.7</v>
      </c>
      <c r="F8" s="22">
        <f>C8*D8*E8</f>
        <v>6.1357099999999996</v>
      </c>
    </row>
    <row r="9" spans="2:6" ht="12.75">
      <c r="B9" s="6" t="s">
        <v>518</v>
      </c>
      <c r="C9" s="6">
        <v>14.77</v>
      </c>
      <c r="D9" s="6">
        <v>1.58</v>
      </c>
      <c r="E9" s="6">
        <v>0.6</v>
      </c>
      <c r="F9" s="22">
        <f aca="true" t="shared" si="0" ref="F9:F14">C9*D9*E9</f>
        <v>14.00196</v>
      </c>
    </row>
    <row r="10" spans="2:6" ht="12.75">
      <c r="B10" s="6"/>
      <c r="C10" s="6"/>
      <c r="D10" s="6"/>
      <c r="E10" s="6"/>
      <c r="F10" s="22">
        <f t="shared" si="0"/>
        <v>0</v>
      </c>
    </row>
    <row r="11" spans="2:6" ht="12.75">
      <c r="B11" s="6"/>
      <c r="C11" s="6"/>
      <c r="D11" s="6"/>
      <c r="E11" s="6"/>
      <c r="F11" s="22">
        <f t="shared" si="0"/>
        <v>0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20.13767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/>
      <c r="C19" s="6"/>
      <c r="D19" s="6"/>
      <c r="E19" s="6"/>
      <c r="F19" s="22">
        <f>C19*D19*E19</f>
        <v>0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0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/>
      <c r="C26" s="6"/>
      <c r="D26" s="6"/>
      <c r="E26" s="6"/>
      <c r="F26" s="22">
        <f>C26*D26*E26</f>
        <v>0</v>
      </c>
    </row>
    <row r="27" spans="2:6" ht="12.75">
      <c r="B27" s="6"/>
      <c r="C27" s="6"/>
      <c r="D27" s="6"/>
      <c r="E27" s="6"/>
      <c r="F27" s="22">
        <f>C27*D27*E27</f>
        <v>0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0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20.13767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2" t="s">
        <v>419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292" t="s">
        <v>420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 t="s">
        <v>421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 t="s">
        <v>422</v>
      </c>
      <c r="B8" s="292"/>
      <c r="C8" s="292"/>
      <c r="D8" s="292"/>
      <c r="E8" s="292"/>
      <c r="F8" s="292"/>
      <c r="G8" s="292"/>
      <c r="H8" s="292"/>
      <c r="I8" s="292"/>
      <c r="J8" s="292"/>
    </row>
    <row r="11" spans="1:10" ht="12.75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 ht="12.75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 ht="12.75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 ht="12.75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 ht="12.75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 ht="12.75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 ht="12.75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 ht="12.75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 ht="12.75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 ht="12.75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 ht="12.75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 ht="12.75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9" ht="12.75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30.28125" style="0" customWidth="1"/>
  </cols>
  <sheetData>
    <row r="1" spans="1:6" ht="12.75">
      <c r="A1" s="276" t="s">
        <v>56</v>
      </c>
      <c r="B1" s="276"/>
      <c r="C1" s="276"/>
      <c r="D1" s="276"/>
      <c r="E1" s="276"/>
      <c r="F1" s="276"/>
    </row>
    <row r="2" spans="1:6" ht="12.75">
      <c r="A2" s="276" t="s">
        <v>57</v>
      </c>
      <c r="B2" s="276"/>
      <c r="C2" s="276"/>
      <c r="D2" s="276"/>
      <c r="E2" s="276"/>
      <c r="F2" s="276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519</v>
      </c>
      <c r="C9" s="6">
        <v>0.54</v>
      </c>
      <c r="D9" s="6">
        <v>4.3</v>
      </c>
      <c r="E9" s="7">
        <f aca="true" t="shared" si="0" ref="E9:E21">C9*D9</f>
        <v>2.322</v>
      </c>
    </row>
    <row r="10" spans="2:5" ht="12.75">
      <c r="B10" s="6" t="s">
        <v>520</v>
      </c>
      <c r="C10" s="6">
        <v>0.44</v>
      </c>
      <c r="D10" s="6">
        <v>4.3</v>
      </c>
      <c r="E10" s="7">
        <f t="shared" si="0"/>
        <v>1.892</v>
      </c>
    </row>
    <row r="11" spans="2:5" ht="12.75">
      <c r="B11" s="6" t="s">
        <v>521</v>
      </c>
      <c r="C11" s="6">
        <v>0.4</v>
      </c>
      <c r="D11" s="6">
        <v>4.3</v>
      </c>
      <c r="E11" s="7">
        <f t="shared" si="0"/>
        <v>1.72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5.934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40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33.27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2.59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86.1693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522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86.1693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26.367805800000006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D47" sqref="D47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3" ht="13.5" thickBot="1">
      <c r="A4" s="69"/>
      <c r="B4" s="293" t="s">
        <v>119</v>
      </c>
      <c r="C4" s="293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523</v>
      </c>
      <c r="C9" s="89" t="s">
        <v>526</v>
      </c>
      <c r="D9" s="90">
        <v>0.54</v>
      </c>
      <c r="E9" s="91">
        <v>0.33</v>
      </c>
      <c r="F9" s="91">
        <v>0.7</v>
      </c>
      <c r="G9" s="91">
        <f>0.8*0.9</f>
        <v>0.7200000000000001</v>
      </c>
      <c r="H9" s="91">
        <v>0.57</v>
      </c>
      <c r="I9" s="89">
        <v>0.9</v>
      </c>
      <c r="J9" s="92">
        <f>D9*E9*F9*G9*H9*I9</f>
        <v>0.0460739664</v>
      </c>
    </row>
    <row r="10" spans="2:10" ht="12.75">
      <c r="B10" s="93" t="s">
        <v>524</v>
      </c>
      <c r="C10" s="94" t="s">
        <v>526</v>
      </c>
      <c r="D10" s="95">
        <v>0.44</v>
      </c>
      <c r="E10" s="6">
        <v>0.33</v>
      </c>
      <c r="F10" s="91">
        <v>0.7</v>
      </c>
      <c r="G10" s="91">
        <f>0.8*0.9</f>
        <v>0.7200000000000001</v>
      </c>
      <c r="H10" s="91">
        <v>0.57</v>
      </c>
      <c r="I10" s="89">
        <v>0.9</v>
      </c>
      <c r="J10" s="92">
        <f aca="true" t="shared" si="0" ref="J10:J18">D10*E10*F10*G10*H10*I10</f>
        <v>0.0375417504</v>
      </c>
    </row>
    <row r="11" spans="2:10" ht="12.75">
      <c r="B11" s="93" t="s">
        <v>525</v>
      </c>
      <c r="C11" s="94" t="s">
        <v>526</v>
      </c>
      <c r="D11" s="95">
        <v>0.4</v>
      </c>
      <c r="E11" s="6">
        <v>0.84</v>
      </c>
      <c r="F11" s="91">
        <v>0.7</v>
      </c>
      <c r="G11" s="6">
        <f>0.48*0.9</f>
        <v>0.432</v>
      </c>
      <c r="H11" s="91">
        <v>0.57</v>
      </c>
      <c r="I11" s="89">
        <v>0.9</v>
      </c>
      <c r="J11" s="92">
        <f t="shared" si="0"/>
        <v>0.0521240832</v>
      </c>
    </row>
    <row r="12" spans="2:10" ht="12.75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2:10" ht="12.75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2:10" ht="12.75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2:10" ht="12.75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2:10" ht="12.75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 ht="12.75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3:10" ht="14.25">
      <c r="C20" s="288" t="s">
        <v>144</v>
      </c>
      <c r="D20" s="288"/>
      <c r="E20" s="288"/>
      <c r="F20" s="288"/>
      <c r="G20" s="288"/>
      <c r="H20" s="288"/>
      <c r="J20" s="9">
        <f>SUM(J9:J18)</f>
        <v>0.1357398</v>
      </c>
    </row>
    <row r="21" spans="3:10" ht="12.75">
      <c r="C21" s="100"/>
      <c r="D21" s="100"/>
      <c r="E21" s="100"/>
      <c r="F21" s="100"/>
      <c r="G21" s="100"/>
      <c r="H21" s="100"/>
      <c r="J21" s="36" t="s">
        <v>64</v>
      </c>
    </row>
    <row r="22" spans="3:7" ht="12.75">
      <c r="C22" s="288" t="s">
        <v>145</v>
      </c>
      <c r="D22" s="288"/>
      <c r="E22" s="288"/>
      <c r="F22" s="288"/>
      <c r="G22" s="288"/>
    </row>
    <row r="23" spans="3:10" ht="13.5">
      <c r="C23" t="s">
        <v>146</v>
      </c>
      <c r="D23" s="6" t="s">
        <v>527</v>
      </c>
      <c r="E23" s="289" t="s">
        <v>147</v>
      </c>
      <c r="F23" s="290"/>
      <c r="G23" s="290"/>
      <c r="H23" s="290"/>
      <c r="J23" s="6">
        <v>108</v>
      </c>
    </row>
    <row r="24" ht="12.75">
      <c r="J24" s="17" t="s">
        <v>64</v>
      </c>
    </row>
    <row r="25" spans="3:10" ht="12.75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ht="12.75">
      <c r="J26" s="102" t="s">
        <v>67</v>
      </c>
    </row>
    <row r="27" spans="3:10" ht="12.75">
      <c r="C27" s="288" t="s">
        <v>150</v>
      </c>
      <c r="D27" s="288"/>
      <c r="E27" s="288"/>
      <c r="F27" s="288"/>
      <c r="G27" s="288"/>
      <c r="J27" s="9">
        <f>J20*J23*J25</f>
        <v>83.56142088</v>
      </c>
    </row>
    <row r="29" spans="2:3" ht="13.5" thickBot="1">
      <c r="B29" s="291" t="s">
        <v>151</v>
      </c>
      <c r="C29" s="291"/>
    </row>
    <row r="30" spans="3:9" ht="13.5" thickTop="1">
      <c r="C30" s="103"/>
      <c r="D30" s="104"/>
      <c r="E30" s="104"/>
      <c r="F30" s="104"/>
      <c r="G30" s="104"/>
      <c r="H30" s="104"/>
      <c r="I30" s="105"/>
    </row>
    <row r="31" spans="3:9" ht="14.25">
      <c r="C31" s="281" t="s">
        <v>152</v>
      </c>
      <c r="D31" s="282"/>
      <c r="E31" s="282"/>
      <c r="F31" s="35" t="s">
        <v>153</v>
      </c>
      <c r="G31" s="35"/>
      <c r="H31" s="6">
        <v>4</v>
      </c>
      <c r="I31" s="107" t="s">
        <v>154</v>
      </c>
    </row>
    <row r="32" spans="3:9" ht="12.75">
      <c r="C32" s="108"/>
      <c r="D32" s="35"/>
      <c r="E32" s="35"/>
      <c r="F32" s="35"/>
      <c r="G32" s="35"/>
      <c r="H32" s="36" t="s">
        <v>64</v>
      </c>
      <c r="I32" s="109"/>
    </row>
    <row r="33" spans="3:9" ht="12.75">
      <c r="C33" s="281" t="s">
        <v>155</v>
      </c>
      <c r="D33" s="282"/>
      <c r="E33" s="282"/>
      <c r="F33" s="282"/>
      <c r="G33" s="35"/>
      <c r="H33" s="9">
        <f>J25</f>
        <v>5.7</v>
      </c>
      <c r="I33" s="107" t="s">
        <v>149</v>
      </c>
    </row>
    <row r="34" spans="3:9" ht="12.75">
      <c r="C34" s="108"/>
      <c r="D34" s="35"/>
      <c r="E34" s="35"/>
      <c r="F34" s="35"/>
      <c r="G34" s="35"/>
      <c r="H34" s="36" t="s">
        <v>64</v>
      </c>
      <c r="I34" s="109"/>
    </row>
    <row r="35" spans="3:9" ht="14.25">
      <c r="C35" s="281" t="s">
        <v>156</v>
      </c>
      <c r="D35" s="282"/>
      <c r="E35" s="282"/>
      <c r="F35" s="35"/>
      <c r="G35" s="35"/>
      <c r="H35" s="9">
        <f>'FCIV.1d'!G5</f>
        <v>33.27</v>
      </c>
      <c r="I35" s="107" t="s">
        <v>30</v>
      </c>
    </row>
    <row r="36" spans="3:9" ht="12.75">
      <c r="C36" s="108"/>
      <c r="D36" s="35"/>
      <c r="E36" s="35"/>
      <c r="F36" s="35"/>
      <c r="G36" s="35"/>
      <c r="H36" s="36" t="s">
        <v>64</v>
      </c>
      <c r="I36" s="109"/>
    </row>
    <row r="37" spans="3:9" ht="12.75">
      <c r="C37" s="108"/>
      <c r="D37" s="35"/>
      <c r="E37" s="35"/>
      <c r="F37" s="35"/>
      <c r="G37" s="35"/>
      <c r="H37" s="68">
        <v>0.72</v>
      </c>
      <c r="I37" s="109"/>
    </row>
    <row r="38" spans="3:9" ht="12.75">
      <c r="C38" s="108"/>
      <c r="D38" s="35"/>
      <c r="E38" s="35"/>
      <c r="F38" s="35"/>
      <c r="G38" s="35"/>
      <c r="H38" s="38" t="s">
        <v>67</v>
      </c>
      <c r="I38" s="109"/>
    </row>
    <row r="39" spans="3:9" ht="12.75">
      <c r="C39" s="281" t="s">
        <v>157</v>
      </c>
      <c r="D39" s="282"/>
      <c r="E39" s="282"/>
      <c r="F39" s="35"/>
      <c r="G39" s="35"/>
      <c r="H39" s="9">
        <f>H31*H33*H35*H37</f>
        <v>546.16032</v>
      </c>
      <c r="I39" s="107" t="s">
        <v>158</v>
      </c>
    </row>
    <row r="40" spans="3:9" ht="13.5" thickBot="1">
      <c r="C40" s="110"/>
      <c r="D40" s="111"/>
      <c r="E40" s="111"/>
      <c r="F40" s="111"/>
      <c r="G40" s="111"/>
      <c r="H40" s="111"/>
      <c r="I40" s="112"/>
    </row>
    <row r="41" ht="14.25" thickBot="1" thickTop="1"/>
    <row r="42" spans="2:14" ht="13.5" thickTop="1">
      <c r="B42" s="283" t="s">
        <v>159</v>
      </c>
      <c r="C42" s="284"/>
      <c r="D42" s="284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 ht="12.75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 ht="12.75">
      <c r="B44" s="108"/>
      <c r="C44" s="285" t="s">
        <v>161</v>
      </c>
      <c r="D44" s="286" t="s">
        <v>162</v>
      </c>
      <c r="E44" s="286"/>
      <c r="F44" s="286"/>
      <c r="G44" s="286"/>
      <c r="H44" s="286"/>
      <c r="I44" s="9">
        <f>J27+H39</f>
        <v>629.72174088</v>
      </c>
      <c r="J44" s="109"/>
      <c r="L44" s="116" t="s">
        <v>163</v>
      </c>
      <c r="M44" s="119" t="s">
        <v>164</v>
      </c>
      <c r="N44" s="118">
        <f>F47/(F47+1)</f>
        <v>0.8076923076923077</v>
      </c>
    </row>
    <row r="45" spans="2:14" ht="12.75">
      <c r="B45" s="108"/>
      <c r="C45" s="285"/>
      <c r="D45" s="287" t="s">
        <v>165</v>
      </c>
      <c r="E45" s="287"/>
      <c r="F45" s="287"/>
      <c r="G45" s="287"/>
      <c r="H45" s="287"/>
      <c r="I45" s="7">
        <f>'FCIV.2'!I22</f>
        <v>3589.952192688</v>
      </c>
      <c r="J45" s="109"/>
      <c r="L45" s="116"/>
      <c r="M45" s="117"/>
      <c r="N45" s="118"/>
    </row>
    <row r="46" spans="2:14" ht="12.75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0.9994487610786653</v>
      </c>
    </row>
    <row r="47" spans="2:14" ht="15.75">
      <c r="B47" s="279" t="s">
        <v>167</v>
      </c>
      <c r="C47" s="280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0.17541229160728508</v>
      </c>
      <c r="I47" s="35"/>
      <c r="J47" s="109"/>
      <c r="L47" s="123"/>
      <c r="M47" s="124"/>
      <c r="N47" s="125"/>
    </row>
    <row r="48" spans="2:14" ht="12.75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0.9994487610786653</v>
      </c>
      <c r="J49" s="109"/>
      <c r="L49" s="35"/>
      <c r="M49" s="35"/>
      <c r="N49" s="35"/>
    </row>
    <row r="50" spans="2:14" ht="12.75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 ht="12.75">
      <c r="B51" s="281" t="s">
        <v>162</v>
      </c>
      <c r="C51" s="282"/>
      <c r="D51" s="282"/>
      <c r="E51" s="282"/>
      <c r="F51" s="282"/>
      <c r="G51" s="35"/>
      <c r="H51" s="35"/>
      <c r="I51" s="9">
        <f>I44</f>
        <v>629.72174088</v>
      </c>
      <c r="J51" s="109"/>
      <c r="L51" s="35"/>
      <c r="M51" s="35"/>
      <c r="N51" s="35"/>
    </row>
    <row r="52" spans="2:14" ht="12.75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0" ht="12.75">
      <c r="B53" s="127"/>
      <c r="C53" s="128"/>
      <c r="D53" s="128"/>
      <c r="E53" s="280" t="s">
        <v>171</v>
      </c>
      <c r="F53" s="280"/>
      <c r="G53" s="280"/>
      <c r="H53" s="35"/>
      <c r="I53" s="8">
        <f>I49*I51</f>
        <v>629.3746137468163</v>
      </c>
      <c r="J53" s="109"/>
    </row>
    <row r="54" spans="2:10" ht="12.75">
      <c r="B54" s="108"/>
      <c r="C54" s="35"/>
      <c r="D54" s="35"/>
      <c r="E54" s="35"/>
      <c r="F54" s="35"/>
      <c r="G54" s="35"/>
      <c r="H54" s="35"/>
      <c r="I54" s="35"/>
      <c r="J54" s="109"/>
    </row>
    <row r="55" spans="2:10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I17" sqref="I17"/>
    </sheetView>
  </sheetViews>
  <sheetFormatPr defaultColWidth="9.140625" defaultRowHeight="12.75"/>
  <sheetData>
    <row r="1" spans="1:11" ht="12.75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5" ht="13.5" thickBot="1"/>
    <row r="6" spans="2:10" ht="12.75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4" t="s">
        <v>179</v>
      </c>
      <c r="C10" s="282"/>
      <c r="D10" s="35"/>
      <c r="E10" s="35"/>
      <c r="F10" s="35"/>
      <c r="G10" s="35"/>
      <c r="H10" s="35"/>
      <c r="I10" s="6">
        <f>SUM('FCIV.1a'!C8:C10)</f>
        <v>18.509999999999998</v>
      </c>
      <c r="J10" s="37"/>
    </row>
    <row r="11" spans="2:10" ht="12.75">
      <c r="B11" s="294" t="s">
        <v>180</v>
      </c>
      <c r="C11" s="282"/>
      <c r="D11" s="282"/>
      <c r="E11" s="35"/>
      <c r="F11" s="35"/>
      <c r="G11" s="35"/>
      <c r="H11" s="35"/>
      <c r="I11" s="6"/>
      <c r="J11" s="37"/>
    </row>
    <row r="12" spans="2:10" ht="12.75">
      <c r="B12" s="294" t="s">
        <v>181</v>
      </c>
      <c r="C12" s="282"/>
      <c r="D12" s="282"/>
      <c r="E12" s="35"/>
      <c r="F12" s="35"/>
      <c r="G12" s="35"/>
      <c r="H12" s="35"/>
      <c r="I12" s="6"/>
      <c r="J12" s="37"/>
    </row>
    <row r="13" spans="2:10" ht="12.75">
      <c r="B13" s="294" t="s">
        <v>182</v>
      </c>
      <c r="C13" s="282"/>
      <c r="D13" s="282"/>
      <c r="E13" s="35"/>
      <c r="F13" s="35"/>
      <c r="G13" s="35"/>
      <c r="H13" s="35"/>
      <c r="I13" s="6">
        <f>SUM('FCIV.1c'!C9:C21)</f>
        <v>1.38</v>
      </c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4" t="s">
        <v>183</v>
      </c>
      <c r="C15" s="282"/>
      <c r="D15" s="282"/>
      <c r="E15" s="282" t="s">
        <v>184</v>
      </c>
      <c r="F15" s="282"/>
      <c r="G15" s="282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4" t="s">
        <v>185</v>
      </c>
      <c r="C17" s="282"/>
      <c r="D17" s="35"/>
      <c r="E17" s="35"/>
      <c r="F17" s="35"/>
      <c r="G17" s="35"/>
      <c r="H17" s="35"/>
      <c r="I17" s="6">
        <f>('FCIV.1b'!C8*'FCIV.1b'!E8)+('FCIV.1b'!C9*'FCIV.1b'!E9)</f>
        <v>14.818999999999999</v>
      </c>
      <c r="J17" s="37"/>
    </row>
    <row r="18" spans="2:10" ht="12.75">
      <c r="B18" s="294" t="s">
        <v>528</v>
      </c>
      <c r="C18" s="282"/>
      <c r="D18" s="282"/>
      <c r="E18" s="35"/>
      <c r="F18" s="35"/>
      <c r="G18" s="35"/>
      <c r="H18" s="35"/>
      <c r="I18" s="6"/>
      <c r="J18" s="37"/>
    </row>
    <row r="19" spans="2:10" ht="12.75">
      <c r="B19" s="294" t="s">
        <v>186</v>
      </c>
      <c r="C19" s="282"/>
      <c r="D19" s="282"/>
      <c r="E19" s="35"/>
      <c r="F19" s="35"/>
      <c r="G19" s="35"/>
      <c r="H19" s="35"/>
      <c r="I19" s="6"/>
      <c r="J19" s="37"/>
    </row>
    <row r="20" spans="2:10" ht="12.75">
      <c r="B20" s="294" t="s">
        <v>187</v>
      </c>
      <c r="C20" s="282"/>
      <c r="D20" s="282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34.708999999999996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4" t="s">
        <v>189</v>
      </c>
      <c r="C24" s="282"/>
      <c r="D24" s="35"/>
      <c r="E24" s="35"/>
      <c r="F24" s="35"/>
      <c r="G24" s="35"/>
      <c r="H24" s="35"/>
      <c r="I24" s="9">
        <f>'FCIV.1d'!G9</f>
        <v>86.1693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0.4028000691661647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 ht="12.75">
      <c r="B33" s="294" t="s">
        <v>194</v>
      </c>
      <c r="C33" s="282"/>
      <c r="D33" s="282"/>
      <c r="E33" s="35"/>
      <c r="F33" s="35"/>
      <c r="G33" s="35"/>
      <c r="H33" s="282" t="s">
        <v>195</v>
      </c>
      <c r="I33" s="282"/>
      <c r="J33" s="132">
        <f>4.5+0.0395*I30</f>
        <v>59.405</v>
      </c>
    </row>
    <row r="34" spans="2:10" ht="12.75">
      <c r="B34" s="294" t="s">
        <v>196</v>
      </c>
      <c r="C34" s="282"/>
      <c r="D34" s="282"/>
      <c r="E34" s="282"/>
      <c r="F34" s="35"/>
      <c r="G34" s="35"/>
      <c r="H34" s="282" t="s">
        <v>197</v>
      </c>
      <c r="I34" s="282"/>
      <c r="J34" s="132">
        <f>4.5+(0.021+0.037*I26)*I30</f>
        <v>54.40600755721585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2"/>
    </row>
    <row r="36" spans="2:10" ht="12.75">
      <c r="B36" s="294" t="s">
        <v>198</v>
      </c>
      <c r="C36" s="282"/>
      <c r="D36" s="282"/>
      <c r="E36" s="282"/>
      <c r="F36" s="282"/>
      <c r="G36" s="35"/>
      <c r="H36" s="282" t="s">
        <v>199</v>
      </c>
      <c r="I36" s="282"/>
      <c r="J36" s="132">
        <f>(4.5+(0.021+0.037*I26)*I30)*(1.2-0.2*I26)</f>
        <v>60.90426034723873</v>
      </c>
    </row>
    <row r="37" spans="2:10" ht="12.75">
      <c r="B37" s="294" t="s">
        <v>200</v>
      </c>
      <c r="C37" s="282"/>
      <c r="D37" s="282"/>
      <c r="E37" s="35"/>
      <c r="F37" s="35"/>
      <c r="G37" s="35"/>
      <c r="H37" s="282" t="s">
        <v>201</v>
      </c>
      <c r="I37" s="282"/>
      <c r="J37" s="132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9" ht="12.75">
      <c r="B41" s="134" t="s">
        <v>202</v>
      </c>
      <c r="C41" s="128"/>
      <c r="D41" s="128"/>
      <c r="I41" s="8">
        <f>IF(I26&lt;0.5,J33,IF(I26&lt;1,J34,IF(I26&lt;1.5,J36,J37)))</f>
        <v>59.405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I22" sqref="I22:J22"/>
    </sheetView>
  </sheetViews>
  <sheetFormatPr defaultColWidth="9.140625" defaultRowHeight="12.75"/>
  <sheetData>
    <row r="1" spans="1:11" ht="12.75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ht="13.5" thickBot="1"/>
    <row r="5" spans="2:10" ht="13.5" thickBot="1">
      <c r="B5" s="295" t="s">
        <v>205</v>
      </c>
      <c r="C5" s="296"/>
      <c r="D5" s="296"/>
      <c r="E5" s="296"/>
      <c r="F5" s="296"/>
      <c r="G5" s="319"/>
      <c r="H5" s="320" t="s">
        <v>6</v>
      </c>
      <c r="I5" s="317"/>
      <c r="J5" s="318"/>
    </row>
    <row r="6" spans="2:10" ht="12.75">
      <c r="B6" s="313"/>
      <c r="C6" s="314"/>
      <c r="D6" s="314"/>
      <c r="E6" s="314"/>
      <c r="F6" s="314"/>
      <c r="G6" s="315"/>
      <c r="H6" s="316"/>
      <c r="I6" s="317"/>
      <c r="J6" s="318"/>
    </row>
    <row r="7" spans="2:10" ht="12.75">
      <c r="B7" s="294" t="s">
        <v>206</v>
      </c>
      <c r="C7" s="282"/>
      <c r="D7" s="282"/>
      <c r="E7" s="282"/>
      <c r="F7" s="282"/>
      <c r="G7" s="307"/>
      <c r="H7" s="310">
        <f>'FCIV.1a'!E52</f>
        <v>55.173</v>
      </c>
      <c r="I7" s="280"/>
      <c r="J7" s="309"/>
    </row>
    <row r="8" spans="2:10" ht="12.75">
      <c r="B8" s="294"/>
      <c r="C8" s="282"/>
      <c r="D8" s="282"/>
      <c r="E8" s="282"/>
      <c r="F8" s="282"/>
      <c r="G8" s="307"/>
      <c r="H8" s="308"/>
      <c r="I8" s="280"/>
      <c r="J8" s="309"/>
    </row>
    <row r="9" spans="2:10" ht="12.75">
      <c r="B9" s="294" t="s">
        <v>207</v>
      </c>
      <c r="C9" s="282"/>
      <c r="D9" s="282"/>
      <c r="E9" s="282"/>
      <c r="F9" s="282"/>
      <c r="G9" s="307"/>
      <c r="H9" s="310">
        <f>'FCIV.1b'!F49</f>
        <v>20.13767</v>
      </c>
      <c r="I9" s="280"/>
      <c r="J9" s="309"/>
    </row>
    <row r="10" spans="2:10" ht="12.75">
      <c r="B10" s="294"/>
      <c r="C10" s="282"/>
      <c r="D10" s="282"/>
      <c r="E10" s="282"/>
      <c r="F10" s="282"/>
      <c r="G10" s="307"/>
      <c r="H10" s="308"/>
      <c r="I10" s="280"/>
      <c r="J10" s="309"/>
    </row>
    <row r="11" spans="2:10" ht="12.75">
      <c r="B11" s="294" t="s">
        <v>208</v>
      </c>
      <c r="C11" s="282"/>
      <c r="D11" s="282"/>
      <c r="E11" s="282"/>
      <c r="F11" s="282"/>
      <c r="G11" s="307"/>
      <c r="H11" s="310">
        <f>'FCIV.1c'!E22</f>
        <v>5.934</v>
      </c>
      <c r="I11" s="280"/>
      <c r="J11" s="309"/>
    </row>
    <row r="12" spans="2:10" ht="12.75">
      <c r="B12" s="294"/>
      <c r="C12" s="282"/>
      <c r="D12" s="282"/>
      <c r="E12" s="282"/>
      <c r="F12" s="282"/>
      <c r="G12" s="307"/>
      <c r="H12" s="308"/>
      <c r="I12" s="280"/>
      <c r="J12" s="309"/>
    </row>
    <row r="13" spans="2:10" ht="12.75">
      <c r="B13" s="294" t="s">
        <v>209</v>
      </c>
      <c r="C13" s="282"/>
      <c r="D13" s="282"/>
      <c r="E13" s="282"/>
      <c r="F13" s="282"/>
      <c r="G13" s="307"/>
      <c r="H13" s="310">
        <f>'FCIV.1d'!G60</f>
        <v>26.367805800000006</v>
      </c>
      <c r="I13" s="311"/>
      <c r="J13" s="312"/>
    </row>
    <row r="14" spans="2:10" ht="13.5" thickBot="1">
      <c r="B14" s="303"/>
      <c r="C14" s="304"/>
      <c r="D14" s="304"/>
      <c r="E14" s="304"/>
      <c r="F14" s="304"/>
      <c r="G14" s="305"/>
      <c r="H14" s="303"/>
      <c r="I14" s="304"/>
      <c r="J14" s="305"/>
    </row>
    <row r="15" spans="9:10" ht="13.5" thickBot="1">
      <c r="I15" s="306" t="s">
        <v>67</v>
      </c>
      <c r="J15" s="304"/>
    </row>
    <row r="16" spans="2:10" ht="13.5" thickBot="1">
      <c r="B16" t="s">
        <v>210</v>
      </c>
      <c r="I16" s="301">
        <f>SUM(H7,H9,H11,H13)</f>
        <v>107.6124758</v>
      </c>
      <c r="J16" s="302"/>
    </row>
    <row r="17" spans="9:10" ht="13.5" thickBot="1">
      <c r="I17" s="298" t="s">
        <v>64</v>
      </c>
      <c r="J17" s="298"/>
    </row>
    <row r="18" spans="2:10" ht="13.5" thickBot="1">
      <c r="B18" t="s">
        <v>211</v>
      </c>
      <c r="I18" s="301">
        <f>'FCIV.1f'!I30</f>
        <v>1390</v>
      </c>
      <c r="J18" s="302"/>
    </row>
    <row r="19" spans="9:10" ht="13.5" thickBot="1">
      <c r="I19" s="298" t="s">
        <v>64</v>
      </c>
      <c r="J19" s="298"/>
    </row>
    <row r="20" spans="9:10" ht="13.5" thickBot="1">
      <c r="I20" s="299">
        <v>0.024</v>
      </c>
      <c r="J20" s="300"/>
    </row>
    <row r="21" spans="9:10" ht="13.5" thickBot="1">
      <c r="I21" s="297" t="s">
        <v>67</v>
      </c>
      <c r="J21" s="298"/>
    </row>
    <row r="22" spans="2:10" ht="13.5" thickBot="1">
      <c r="B22" t="s">
        <v>212</v>
      </c>
      <c r="I22" s="301">
        <f>I16*I18*I20+'FCIV.1d'!G50</f>
        <v>3589.952192688</v>
      </c>
      <c r="J22" s="302"/>
    </row>
    <row r="23" spans="9:10" ht="13.5" thickBot="1">
      <c r="I23" s="297" t="s">
        <v>213</v>
      </c>
      <c r="J23" s="298"/>
    </row>
    <row r="24" spans="2:10" ht="13.5" thickBot="1">
      <c r="B24" t="s">
        <v>214</v>
      </c>
      <c r="I24" s="301">
        <f>'FCIV.1e'!I53</f>
        <v>629.3746137468163</v>
      </c>
      <c r="J24" s="302"/>
    </row>
    <row r="25" spans="9:10" ht="13.5" thickBot="1">
      <c r="I25" s="297" t="s">
        <v>67</v>
      </c>
      <c r="J25" s="298"/>
    </row>
    <row r="26" spans="2:10" ht="13.5" thickBot="1">
      <c r="B26" t="s">
        <v>215</v>
      </c>
      <c r="I26" s="301">
        <f>I22-I24</f>
        <v>2960.5775789411837</v>
      </c>
      <c r="J26" s="302"/>
    </row>
    <row r="27" spans="9:10" ht="13.5" thickBot="1">
      <c r="I27" s="298" t="s">
        <v>100</v>
      </c>
      <c r="J27" s="298"/>
    </row>
    <row r="28" spans="2:10" ht="13.5" thickBot="1">
      <c r="B28" t="s">
        <v>216</v>
      </c>
      <c r="I28" s="301">
        <f>'FCIV.1d'!G5</f>
        <v>33.27</v>
      </c>
      <c r="J28" s="302"/>
    </row>
    <row r="29" spans="9:10" ht="13.5" thickBot="1">
      <c r="I29" s="297" t="s">
        <v>67</v>
      </c>
      <c r="J29" s="298"/>
    </row>
    <row r="30" spans="2:10" ht="13.5" thickBot="1">
      <c r="B30" t="s">
        <v>217</v>
      </c>
      <c r="I30" s="299">
        <f>I26/I28</f>
        <v>88.98640153114468</v>
      </c>
      <c r="J30" s="300"/>
    </row>
    <row r="31" spans="9:10" ht="13.5" thickBot="1">
      <c r="I31" s="298" t="s">
        <v>300</v>
      </c>
      <c r="J31" s="298"/>
    </row>
    <row r="32" spans="2:10" ht="13.5" thickBot="1">
      <c r="B32" t="s">
        <v>218</v>
      </c>
      <c r="I32" s="301">
        <f>'FCIV.1f'!I41</f>
        <v>59.405</v>
      </c>
      <c r="J32" s="302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7" t="s">
        <v>219</v>
      </c>
      <c r="I36" s="138">
        <f>I30/I32</f>
        <v>1.4979614768309852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I28" sqref="I28"/>
    </sheetView>
  </sheetViews>
  <sheetFormatPr defaultColWidth="9.140625" defaultRowHeight="12.75"/>
  <sheetData>
    <row r="1" spans="1:11" ht="12.75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9"/>
      <c r="C6" s="63"/>
      <c r="D6" s="63"/>
      <c r="E6" s="63"/>
      <c r="F6" s="63"/>
      <c r="G6" s="63"/>
      <c r="H6" s="63"/>
      <c r="I6" s="140"/>
      <c r="J6" s="141"/>
    </row>
    <row r="7" spans="2:10" ht="12.75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21.848999999999997</v>
      </c>
      <c r="J7" s="77" t="s">
        <v>6</v>
      </c>
    </row>
    <row r="8" spans="2:10" ht="12.75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2:10" ht="12.75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2:10" ht="12.75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2:10" ht="12.75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5.934</v>
      </c>
      <c r="J13" s="77" t="s">
        <v>6</v>
      </c>
    </row>
    <row r="14" spans="2:10" ht="12.75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2:10" ht="12.75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26.367805800000006</v>
      </c>
      <c r="J15" s="77" t="s">
        <v>6</v>
      </c>
    </row>
    <row r="16" spans="2:10" ht="12.75">
      <c r="B16" s="142"/>
      <c r="C16" s="35"/>
      <c r="D16" s="35"/>
      <c r="E16" s="35"/>
      <c r="F16" s="35"/>
      <c r="G16" s="35"/>
      <c r="H16" s="35"/>
      <c r="I16" s="145"/>
      <c r="J16" s="77"/>
    </row>
    <row r="17" spans="2:10" ht="12.75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 ht="12.75">
      <c r="B18" s="142"/>
      <c r="C18" s="35"/>
      <c r="D18" s="35"/>
      <c r="E18" s="35"/>
      <c r="F18" s="35"/>
      <c r="G18" s="35"/>
      <c r="H18" s="35"/>
      <c r="I18" s="145"/>
      <c r="J18" s="144"/>
    </row>
    <row r="19" spans="2:10" ht="12.75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54.1508058</v>
      </c>
      <c r="J19" s="77" t="s">
        <v>6</v>
      </c>
    </row>
    <row r="20" spans="2:10" ht="12.75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9"/>
      <c r="C24" s="63"/>
      <c r="D24" s="63"/>
      <c r="E24" s="63"/>
      <c r="F24" s="63"/>
      <c r="G24" s="63"/>
      <c r="H24" s="63"/>
      <c r="I24" s="63"/>
      <c r="J24" s="141"/>
    </row>
    <row r="25" spans="2:10" ht="12.75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 ht="12.75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 ht="12.75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 ht="12.75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 ht="12.75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 ht="12.75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54.1508058</v>
      </c>
      <c r="J31" s="150" t="s">
        <v>6</v>
      </c>
    </row>
    <row r="32" spans="2:10" ht="12.75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2:10" ht="12.75">
      <c r="B33" s="142"/>
      <c r="C33" s="35"/>
      <c r="D33" s="35"/>
      <c r="E33" s="35"/>
      <c r="F33" s="35"/>
      <c r="G33" s="35"/>
      <c r="H33" s="35"/>
      <c r="I33" s="36">
        <v>2.928</v>
      </c>
      <c r="J33" s="144"/>
    </row>
    <row r="34" spans="2:10" ht="12.75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2:10" ht="12.75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317.1071187648</v>
      </c>
      <c r="J35" s="77" t="s">
        <v>240</v>
      </c>
    </row>
    <row r="36" spans="2:10" ht="12.75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 ht="12.75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27" sqref="I27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6" t="s">
        <v>241</v>
      </c>
      <c r="B1" s="276"/>
      <c r="C1" s="276"/>
      <c r="D1" s="276"/>
      <c r="E1" s="276"/>
      <c r="F1" s="276"/>
    </row>
    <row r="2" spans="1:6" ht="12.75">
      <c r="A2" s="276" t="s">
        <v>242</v>
      </c>
      <c r="B2" s="276"/>
      <c r="C2" s="276"/>
      <c r="D2" s="276"/>
      <c r="E2" s="276"/>
      <c r="F2" s="276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00" t="s">
        <v>243</v>
      </c>
      <c r="C5" s="17"/>
      <c r="D5" s="17"/>
      <c r="E5" s="17"/>
      <c r="F5" s="17"/>
    </row>
    <row r="6" spans="1:6" ht="12.75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9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519</v>
      </c>
      <c r="C18" s="6">
        <v>0.54</v>
      </c>
      <c r="D18" s="6">
        <v>4.3</v>
      </c>
      <c r="E18" s="22">
        <f aca="true" t="shared" si="0" ref="E18:E29">C18*D18</f>
        <v>2.322</v>
      </c>
    </row>
    <row r="19" spans="2:5" ht="12.75">
      <c r="B19" s="6" t="s">
        <v>520</v>
      </c>
      <c r="C19" s="6">
        <v>0.44</v>
      </c>
      <c r="D19" s="6">
        <v>4.3</v>
      </c>
      <c r="E19" s="22">
        <f t="shared" si="0"/>
        <v>1.892</v>
      </c>
    </row>
    <row r="20" spans="2:5" ht="12.75">
      <c r="B20" s="6" t="s">
        <v>521</v>
      </c>
      <c r="C20" s="6">
        <v>0.4</v>
      </c>
      <c r="D20" s="6">
        <v>4.3</v>
      </c>
      <c r="E20" s="22">
        <f t="shared" si="0"/>
        <v>1.72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5.934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2010-11-05T03:58:39Z</dcterms:modified>
  <cp:category/>
  <cp:version/>
  <cp:contentType/>
  <cp:contentStatus/>
</cp:coreProperties>
</file>