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77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I13" i="15"/>
  <c r="I9"/>
  <c r="H13"/>
  <c r="G13"/>
  <c r="F13"/>
  <c r="I17" i="19"/>
  <c r="I18"/>
  <c r="G21" i="14"/>
  <c r="H21"/>
  <c r="F21"/>
  <c r="I19" i="19"/>
  <c r="I11"/>
  <c r="I10"/>
  <c r="G10" i="20"/>
  <c r="G11"/>
  <c r="G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J36" i="19"/>
  <c r="J34"/>
  <c r="I41"/>
  <c r="I32" i="18"/>
  <c r="B4" i="10"/>
  <c r="E19"/>
  <c r="B9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7" i="10"/>
  <c r="H60" i="12"/>
  <c r="F58"/>
  <c r="H58"/>
  <c r="B5" i="10"/>
  <c r="E17"/>
  <c r="I36" i="18"/>
  <c r="G34"/>
  <c r="I34"/>
  <c r="E21" i="10"/>
  <c r="E24"/>
</calcChain>
</file>

<file path=xl/sharedStrings.xml><?xml version="1.0" encoding="utf-8"?>
<sst xmlns="http://schemas.openxmlformats.org/spreadsheetml/2006/main" count="904" uniqueCount="535">
  <si>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</si>
  <si>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</si>
  <si>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</si>
  <si>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</si>
  <si>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</si>
  <si>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</si>
  <si>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</si>
  <si>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</si>
  <si>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</si>
  <si>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</si>
  <si>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</si>
  <si>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</si>
  <si>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</si>
  <si>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</si>
  <si>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</si>
  <si>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</si>
  <si>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</si>
  <si>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</si>
  <si>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</si>
  <si>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</si>
  <si>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</si>
  <si>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</si>
  <si>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</si>
  <si>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</si>
  <si>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</si>
  <si>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</si>
  <si>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</si>
  <si>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</si>
  <si>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</si>
  <si>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</si>
  <si>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</si>
  <si>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</si>
  <si>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</si>
  <si>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</si>
  <si>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</si>
  <si>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</si>
  <si>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</si>
  <si>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</si>
  <si>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</si>
  <si>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</si>
  <si>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</si>
  <si>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</si>
  <si>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</si>
  <si>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</si>
  <si>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</si>
  <si>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</si>
  <si>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</si>
  <si>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</si>
  <si>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</si>
  <si>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</si>
  <si>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</si>
  <si>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</si>
  <si>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</si>
  <si>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</si>
  <si>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</si>
  <si>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</si>
  <si>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</si>
  <si>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</si>
  <si>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</si>
  <si>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</si>
  <si>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</si>
  <si>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</si>
  <si>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</si>
  <si>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</si>
  <si>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</si>
  <si>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</si>
  <si>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</si>
  <si>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</si>
  <si>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</si>
  <si>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</si>
  <si>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</si>
  <si>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</si>
  <si>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</si>
  <si>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</si>
  <si>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</si>
  <si>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</si>
  <si>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</si>
  <si>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</si>
  <si>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</si>
  <si>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</si>
  <si>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</si>
  <si>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</si>
  <si>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</si>
  <si>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</si>
  <si>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</si>
  <si>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</si>
  <si>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</si>
  <si>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</si>
  <si>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</si>
  <si>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</si>
  <si>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</si>
  <si>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</si>
  <si>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</si>
  <si>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</si>
  <si>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</si>
  <si>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</si>
  <si>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</si>
  <si>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</si>
  <si>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</si>
  <si>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</si>
  <si>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</si>
  <si>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</si>
  <si>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</si>
  <si>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</si>
  <si>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</si>
  <si>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</si>
  <si>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</si>
  <si>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</si>
  <si>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</si>
  <si>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</si>
  <si>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</si>
  <si>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</si>
  <si>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</si>
  <si>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</si>
  <si>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</si>
  <si>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</si>
  <si>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</si>
  <si>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</si>
  <si>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</si>
  <si>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</si>
  <si>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</si>
  <si>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</si>
  <si>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</si>
  <si>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</si>
  <si>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</si>
  <si>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</si>
  <si>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</si>
  <si>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</si>
  <si>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</si>
  <si>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</si>
  <si>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</si>
  <si>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</si>
  <si>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</si>
  <si>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</si>
  <si>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</si>
  <si>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</si>
  <si>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</si>
  <si>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</si>
  <si>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</si>
  <si>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</si>
  <si>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</si>
  <si>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</si>
  <si>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</si>
  <si>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</si>
  <si>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</si>
  <si>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</si>
  <si>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</si>
  <si>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</si>
  <si>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</si>
  <si>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</si>
  <si>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</si>
  <si>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</si>
  <si>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</si>
  <si>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</si>
  <si>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</si>
  <si>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</si>
  <si>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</si>
  <si>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</si>
  <si>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</si>
  <si>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</si>
  <si>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</si>
  <si>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</si>
  <si>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</si>
  <si>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</si>
  <si>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</si>
  <si>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</si>
  <si>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</si>
  <si>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</si>
  <si>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</si>
  <si>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</si>
  <si>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</si>
  <si>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</si>
  <si>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</si>
  <si>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</si>
  <si>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</si>
  <si>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</si>
  <si>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</si>
  <si>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</si>
  <si>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</si>
  <si>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</si>
  <si>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</si>
  <si>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</si>
  <si>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</si>
  <si>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</si>
  <si>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</si>
  <si>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</si>
  <si>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</si>
  <si>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</si>
  <si>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</si>
  <si>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</si>
  <si>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</si>
  <si>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</si>
  <si>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</si>
  <si>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</si>
  <si>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</si>
  <si>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</si>
  <si>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</si>
  <si>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</si>
  <si>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</si>
  <si>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</si>
  <si>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</si>
  <si>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</si>
  <si>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</si>
  <si>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</si>
  <si>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</si>
  <si>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</si>
  <si>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</si>
  <si>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</si>
  <si>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</si>
  <si>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</si>
  <si>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</si>
  <si>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</si>
  <si>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</si>
  <si>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</si>
  <si>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</si>
  <si>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</si>
  <si>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</si>
  <si>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</si>
  <si>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</si>
  <si>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</si>
  <si>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</si>
  <si>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</si>
  <si>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</si>
  <si>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</si>
  <si>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</si>
  <si>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</si>
  <si>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</si>
  <si>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</si>
  <si>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</si>
  <si>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</si>
  <si>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</si>
  <si>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</si>
  <si>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</si>
  <si>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</si>
  <si>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</si>
  <si>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</si>
  <si>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</si>
  <si>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</si>
  <si>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</si>
  <si>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</si>
  <si>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</si>
  <si>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</si>
  <si>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</si>
  <si>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</si>
  <si>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</si>
  <si>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</si>
  <si>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</si>
  <si>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</si>
  <si>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</si>
  <si>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</si>
  <si>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</si>
  <si>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</si>
  <si>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</si>
  <si>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</si>
  <si>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</si>
  <si>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</si>
  <si>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</si>
  <si>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</si>
  <si>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</si>
  <si>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</si>
  <si>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</si>
  <si>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</si>
  <si>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</si>
  <si>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</si>
  <si>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</si>
  <si>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</si>
  <si>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</si>
  <si>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</si>
  <si>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</si>
  <si>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</si>
  <si>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</si>
  <si>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</si>
  <si>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</si>
  <si>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</si>
  <si>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</si>
  <si>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</si>
  <si>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</si>
  <si>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</si>
  <si>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</si>
  <si>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</si>
  <si>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</si>
  <si>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</si>
  <si>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</si>
  <si>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</si>
  <si>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</si>
  <si>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</si>
  <si>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</si>
  <si>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</si>
  <si>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</si>
  <si>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</si>
  <si>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</si>
  <si>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</si>
  <si>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</si>
  <si>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</si>
  <si>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</si>
  <si>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</si>
  <si>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</si>
  <si>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</si>
  <si>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</si>
  <si>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</si>
  <si>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</si>
  <si>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</si>
  <si>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</si>
  <si>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</si>
  <si>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</si>
  <si>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</si>
  <si>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</si>
  <si>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</si>
  <si>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</si>
  <si>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</si>
  <si>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</si>
  <si>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</si>
  <si>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</si>
  <si>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</si>
  <si>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</si>
  <si>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</si>
  <si>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</si>
  <si>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</si>
  <si>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</si>
  <si>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</si>
  <si>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</si>
  <si>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</si>
  <si>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</si>
  <si>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</si>
  <si>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</si>
  <si>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</si>
  <si>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</si>
  <si>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</si>
  <si>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</si>
  <si>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</si>
  <si>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</si>
  <si>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</si>
  <si>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</si>
  <si>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</si>
  <si>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</si>
  <si>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</si>
  <si>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</si>
  <si>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</si>
  <si>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</si>
  <si>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</si>
  <si>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</si>
  <si>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</si>
  <si>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</si>
  <si>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</si>
  <si>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</si>
  <si>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</si>
  <si>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</si>
  <si>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</si>
  <si>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</si>
  <si>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</si>
  <si>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</si>
  <si>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</si>
  <si>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</si>
  <si>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</si>
  <si>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</si>
  <si>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</si>
  <si>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</si>
  <si>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</si>
  <si>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</si>
  <si>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</si>
  <si>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</si>
  <si>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</si>
  <si>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</si>
  <si>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</si>
  <si>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</si>
  <si>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</si>
  <si>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</si>
  <si>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</si>
  <si>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</si>
  <si>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</si>
  <si>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</si>
  <si>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</si>
  <si>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</si>
  <si>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</si>
  <si>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</si>
  <si>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</si>
  <si>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</si>
  <si>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</si>
  <si>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</si>
  <si>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</si>
  <si>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</si>
  <si>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</si>
  <si>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</si>
  <si>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</si>
  <si>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</si>
  <si>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</si>
  <si>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</si>
  <si>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</si>
  <si>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</si>
  <si>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</si>
  <si>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</si>
  <si>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</si>
  <si>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</si>
  <si>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</si>
  <si>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</si>
  <si>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</si>
  <si>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</si>
  <si>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</si>
  <si>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</si>
  <si>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</si>
  <si>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</si>
  <si>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</si>
  <si>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</si>
  <si>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</si>
  <si>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</si>
  <si>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</si>
  <si>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</si>
  <si>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</si>
  <si>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</si>
  <si>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</si>
  <si>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</si>
  <si>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</si>
  <si>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</si>
  <si>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</si>
  <si>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</si>
  <si>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</si>
  <si>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</si>
  <si>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</si>
  <si>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</si>
  <si>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</si>
  <si>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</si>
  <si>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</si>
  <si>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</si>
  <si>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</si>
  <si>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</si>
  <si>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</si>
  <si>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</si>
  <si>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</si>
  <si>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</si>
  <si>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</si>
  <si>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</si>
  <si>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</si>
  <si>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</si>
  <si>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</si>
  <si>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</si>
  <si>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</si>
  <si>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</si>
  <si>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</si>
  <si>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</si>
  <si>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</si>
  <si>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</si>
  <si>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</si>
  <si>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</si>
  <si>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</si>
  <si>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</si>
  <si>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</si>
  <si>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</si>
  <si>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</si>
  <si>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</si>
  <si>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</si>
  <si>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</si>
  <si>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</si>
  <si>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</si>
  <si>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</si>
  <si>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</si>
  <si>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</si>
  <si>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</si>
  <si>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</si>
  <si>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</si>
  <si>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</si>
  <si>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</si>
  <si>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</si>
  <si>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</si>
  <si>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</si>
  <si>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</si>
  <si>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</si>
  <si>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</si>
  <si>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</si>
  <si>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</si>
  <si>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</si>
  <si>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</si>
  <si>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</si>
  <si>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</si>
  <si>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</si>
  <si>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</si>
  <si>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</si>
  <si>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</si>
  <si>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</si>
  <si>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</si>
  <si>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</si>
  <si>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</si>
  <si>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</si>
  <si>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</rPr>
      <t>)</t>
    </r>
  </si>
  <si>
    <r>
      <t>(kWh/m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</si>
  <si>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r>
      <t>(kgep/m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</si>
  <si>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</si>
  <si>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</si>
  <si>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</si>
  <si>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</si>
  <si>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</si>
  <si>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</si>
  <si>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</si>
  <si>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</si>
  <si>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</si>
  <si>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</si>
  <si>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</si>
  <si>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</si>
  <si>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</si>
  <si>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</si>
  <si>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</si>
  <si>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</si>
  <si>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</si>
  <si>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</si>
  <si>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</si>
  <si>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</si>
  <si>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</si>
  <si>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</si>
  <si>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</si>
  <si>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</si>
  <si>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</si>
  <si>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</si>
  <si>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Parede Esp. 0,45m</t>
  </si>
  <si>
    <t>Parede Esp. 0,25m</t>
  </si>
  <si>
    <t>Cobertura leve em contacto com a fracção</t>
  </si>
  <si>
    <t>Fachada com os pavimentos sobre locais não aquecidos</t>
  </si>
  <si>
    <t>Parede Quintal edificio adjacente (esp. 0,25m)</t>
  </si>
  <si>
    <t>Parede Zona Comum esp. 0,25m</t>
  </si>
  <si>
    <t>Porta Zona Comum (Madeira esp.0,04m)</t>
  </si>
  <si>
    <t>Parede contacto com edificio adjacente</t>
  </si>
  <si>
    <t>Pavimento em Contacto com Armazém</t>
  </si>
  <si>
    <t>Vão SW 1</t>
  </si>
  <si>
    <t>Vão SW 2</t>
  </si>
  <si>
    <t>Vão SW 3</t>
  </si>
  <si>
    <t>s/c</t>
  </si>
  <si>
    <t>SW 1</t>
  </si>
  <si>
    <t>SW 2</t>
  </si>
  <si>
    <t>SW 3</t>
  </si>
  <si>
    <t>Simples</t>
  </si>
  <si>
    <t>I1</t>
  </si>
  <si>
    <t>Coberturas interiores</t>
  </si>
  <si>
    <t>Esp. 0,45m</t>
  </si>
  <si>
    <t>Esp. 0,25m</t>
  </si>
  <si>
    <t>Esp. 0,25</t>
  </si>
  <si>
    <t>Abobadilha com desvão ventilado</t>
  </si>
  <si>
    <t>Parede em contacto com o sotão</t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</si>
</sst>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</font>
    <font>
      <b/>
      <vertAlign val="subscript"/>
      <sz val="12"/>
      <name val="Arial Narrow"/>
      <family val="2"/>
    </font>
    <font>
      <vertAlign val="superscript"/>
      <sz val="8"/>
      <name val="Arial"/>
    </font>
    <font>
      <vertAlign val="superscript"/>
      <sz val="8"/>
      <name val="Arial"/>
      <family val="2"/>
    </font>
    <font>
      <vertAlign val="superscript"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6" fillId="0" borderId="7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0" fillId="0" borderId="61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36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37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38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308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309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310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311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312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313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14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26" workbookViewId="0">
      <selection activeCell="D41" sqref="D41"/>
    </sheetView>
  </sheetViews>
  <sheetFormatPr defaultRowHeight="12.75"/>
  <cols>
    <col min="2" max="2" width="49.140625" bestFit="1" customWidth="1"/>
  </cols>
  <sheetData>
    <row r="1" spans="1:6">
      <c r="A1" s="276" t="s">
        <v>0</v>
      </c>
      <c r="B1" s="276"/>
      <c r="C1" s="276"/>
      <c r="D1" s="276"/>
      <c r="E1" s="276"/>
      <c r="F1" s="276"/>
    </row>
    <row r="2" spans="1:6">
      <c r="A2" s="276" t="s">
        <v>1</v>
      </c>
      <c r="B2" s="276"/>
      <c r="C2" s="276"/>
      <c r="D2" s="276"/>
      <c r="E2" s="276"/>
      <c r="F2" s="276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511</v>
      </c>
      <c r="C8" s="6">
        <v>9.1</v>
      </c>
      <c r="D8" s="6">
        <v>0.45</v>
      </c>
      <c r="E8" s="7">
        <f t="shared" ref="E8:E14" si="0">C8*D8</f>
        <v>4.0949999999999998</v>
      </c>
    </row>
    <row r="9" spans="1:6">
      <c r="B9" s="6" t="s">
        <v>512</v>
      </c>
      <c r="C9" s="6">
        <v>5.52</v>
      </c>
      <c r="D9" s="6">
        <v>0.51</v>
      </c>
      <c r="E9" s="7">
        <f t="shared" si="0"/>
        <v>2.8151999999999999</v>
      </c>
    </row>
    <row r="10" spans="1:6">
      <c r="B10" s="6" t="s">
        <v>515</v>
      </c>
      <c r="C10" s="6">
        <v>27.52</v>
      </c>
      <c r="D10" s="6">
        <v>0.51</v>
      </c>
      <c r="E10" s="7">
        <f t="shared" si="0"/>
        <v>14.0352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20.945399999999999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 t="s">
        <v>513</v>
      </c>
      <c r="C26" s="6">
        <v>37.51</v>
      </c>
      <c r="D26" s="6">
        <v>3.8</v>
      </c>
      <c r="E26" s="7">
        <f>C26*D26</f>
        <v>142.53799999999998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142.53799999999998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/>
      <c r="C33" s="6"/>
      <c r="D33" s="6"/>
      <c r="E33" s="7">
        <f>C33*D33</f>
        <v>0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0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274"/>
      <c r="D40" s="274"/>
      <c r="E40" s="7">
        <f t="shared" ref="E40:E48" si="1">C40*D40</f>
        <v>0</v>
      </c>
    </row>
    <row r="41" spans="2:5">
      <c r="B41" s="8" t="s">
        <v>514</v>
      </c>
      <c r="C41" s="6">
        <v>6.41</v>
      </c>
      <c r="D41" s="6">
        <v>0.85</v>
      </c>
      <c r="E41" s="7">
        <f t="shared" si="1"/>
        <v>5.4485000000000001</v>
      </c>
    </row>
    <row r="42" spans="2:5">
      <c r="B42" s="8" t="s">
        <v>21</v>
      </c>
      <c r="C42" s="274"/>
      <c r="D42" s="274"/>
      <c r="E42" s="7">
        <f t="shared" si="1"/>
        <v>0</v>
      </c>
    </row>
    <row r="43" spans="2:5">
      <c r="B43" s="8" t="s">
        <v>22</v>
      </c>
      <c r="C43" s="6">
        <v>6.41</v>
      </c>
      <c r="D43" s="6">
        <v>0.9</v>
      </c>
      <c r="E43" s="7">
        <f t="shared" si="1"/>
        <v>5.7690000000000001</v>
      </c>
    </row>
    <row r="44" spans="2:5">
      <c r="B44" s="8" t="s">
        <v>23</v>
      </c>
      <c r="C44" s="274"/>
      <c r="D44" s="274"/>
      <c r="E44" s="7">
        <f t="shared" si="1"/>
        <v>0</v>
      </c>
    </row>
    <row r="45" spans="2:5">
      <c r="B45" s="8" t="s">
        <v>24</v>
      </c>
      <c r="C45" s="6">
        <v>2.54</v>
      </c>
      <c r="D45" s="6">
        <v>0.25</v>
      </c>
      <c r="E45" s="7">
        <f t="shared" si="1"/>
        <v>0.63500000000000001</v>
      </c>
    </row>
    <row r="46" spans="2:5">
      <c r="B46" s="8" t="s">
        <v>25</v>
      </c>
      <c r="C46" s="274"/>
      <c r="D46" s="274"/>
      <c r="E46" s="7">
        <f t="shared" si="1"/>
        <v>0</v>
      </c>
    </row>
    <row r="47" spans="2:5">
      <c r="B47" s="11" t="s">
        <v>26</v>
      </c>
      <c r="C47" s="6">
        <v>8.8000000000000007</v>
      </c>
      <c r="D47" s="6">
        <v>0.2</v>
      </c>
      <c r="E47" s="7">
        <f t="shared" si="1"/>
        <v>1.7600000000000002</v>
      </c>
    </row>
    <row r="48" spans="2:5">
      <c r="B48" s="11" t="s">
        <v>27</v>
      </c>
      <c r="C48" s="274"/>
      <c r="D48" s="274"/>
      <c r="E48" s="7">
        <f t="shared" si="1"/>
        <v>0</v>
      </c>
    </row>
    <row r="49" spans="2:5">
      <c r="B49" s="12"/>
      <c r="D49" s="13" t="s">
        <v>7</v>
      </c>
      <c r="E49" s="14">
        <f>SUM(E40:E48)</f>
        <v>13.612500000000001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177.0959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I26" sqref="I26"/>
    </sheetView>
  </sheetViews>
  <sheetFormatPr defaultRowHeight="12.75"/>
  <cols>
    <col min="6" max="7" width="10.5703125" bestFit="1" customWidth="1"/>
  </cols>
  <sheetData>
    <row r="1" spans="1:1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2" t="s">
        <v>250</v>
      </c>
      <c r="G5" s="292"/>
      <c r="H5" s="292"/>
      <c r="I5" s="292"/>
      <c r="J5" s="292"/>
      <c r="K5" s="292"/>
      <c r="L5" s="292"/>
      <c r="M5" s="292"/>
    </row>
    <row r="7" spans="1:15">
      <c r="A7" t="s">
        <v>120</v>
      </c>
      <c r="F7" s="155" t="s">
        <v>381</v>
      </c>
      <c r="G7" s="155" t="s">
        <v>381</v>
      </c>
      <c r="H7" s="155" t="s">
        <v>380</v>
      </c>
      <c r="I7" s="155" t="s">
        <v>381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530</v>
      </c>
      <c r="G8" t="s">
        <v>531</v>
      </c>
      <c r="H8" t="s">
        <v>532</v>
      </c>
      <c r="I8" t="s">
        <v>245</v>
      </c>
    </row>
    <row r="9" spans="1:15" ht="14.25">
      <c r="A9" t="s">
        <v>252</v>
      </c>
      <c r="F9" s="6">
        <v>9.1</v>
      </c>
      <c r="G9" s="6">
        <v>5.52</v>
      </c>
      <c r="H9" s="6">
        <v>27.52</v>
      </c>
      <c r="I9" s="6">
        <f>FCIV.1a!C26</f>
        <v>37.51</v>
      </c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f>FCIV.1a!D8</f>
        <v>0.45</v>
      </c>
      <c r="G13" s="6">
        <f>FCIV.1a!D9</f>
        <v>0.51</v>
      </c>
      <c r="H13" s="6">
        <f>FCIV.1a!D10</f>
        <v>0.51</v>
      </c>
      <c r="I13" s="6">
        <f>FCIV.1a!D26</f>
        <v>3.8</v>
      </c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>
        <v>0.5</v>
      </c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1.6379999999999999</v>
      </c>
      <c r="G21" s="7">
        <f t="shared" ref="G21:M21" si="0">G9*G13*G17</f>
        <v>1.12608</v>
      </c>
      <c r="H21" s="7">
        <f t="shared" si="0"/>
        <v>5.6140800000000004</v>
      </c>
      <c r="I21" s="7">
        <f t="shared" si="0"/>
        <v>71.268999999999991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470</v>
      </c>
      <c r="G25" s="6">
        <v>470</v>
      </c>
      <c r="H25" s="6">
        <v>470</v>
      </c>
      <c r="I25" s="6">
        <v>470</v>
      </c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30.794399999999996</v>
      </c>
      <c r="G33" s="9">
        <f t="shared" ref="G33:M33" si="1">G21*G25*G29</f>
        <v>21.170304000000002</v>
      </c>
      <c r="H33" s="9">
        <f t="shared" si="1"/>
        <v>105.54470400000001</v>
      </c>
      <c r="I33" s="9">
        <f t="shared" si="1"/>
        <v>1339.8571999999997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1497.3666079999998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I7" sqref="I7"/>
    </sheetView>
  </sheetViews>
  <sheetFormatPr defaultRowHeight="12.75"/>
  <cols>
    <col min="5" max="5" width="12.7109375" customWidth="1"/>
  </cols>
  <sheetData>
    <row r="1" spans="1:1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2" t="s">
        <v>261</v>
      </c>
      <c r="G5" s="292"/>
      <c r="H5" s="292"/>
      <c r="I5" s="292"/>
      <c r="J5" s="292"/>
      <c r="K5" s="292"/>
      <c r="L5" s="292"/>
      <c r="M5" s="292"/>
    </row>
    <row r="7" spans="1:15">
      <c r="A7" t="s">
        <v>120</v>
      </c>
      <c r="F7" s="155" t="s">
        <v>381</v>
      </c>
      <c r="G7" s="155" t="s">
        <v>381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>
        <v>1</v>
      </c>
      <c r="G8">
        <v>2</v>
      </c>
      <c r="H8">
        <v>3</v>
      </c>
    </row>
    <row r="9" spans="1:15" ht="14.25">
      <c r="A9" t="s">
        <v>252</v>
      </c>
      <c r="F9" s="6">
        <v>0.83</v>
      </c>
      <c r="G9" s="6">
        <v>1.1299999999999999</v>
      </c>
      <c r="H9" s="6">
        <v>0.04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0.51800000000000002</v>
      </c>
      <c r="G13" s="6">
        <v>0.51800000000000002</v>
      </c>
      <c r="H13" s="6">
        <v>0.51800000000000002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f>0.48*0.9</f>
        <v>0.432</v>
      </c>
      <c r="G21" s="6">
        <f>0.48*0.9</f>
        <v>0.432</v>
      </c>
      <c r="H21" s="6">
        <f>0.48*0.9</f>
        <v>0.432</v>
      </c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9.5281583039999992E-2</v>
      </c>
      <c r="G29" s="7">
        <f t="shared" ref="G29:M29" si="0">G9*G13*G17*G21*G25</f>
        <v>0.1479271248</v>
      </c>
      <c r="H29" s="7">
        <f t="shared" si="0"/>
        <v>5.236358400000001E-3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470</v>
      </c>
      <c r="G33" s="6">
        <v>470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44.782344028799997</v>
      </c>
      <c r="G37" s="9">
        <f t="shared" ref="G37:M37" si="1">G29*G33</f>
        <v>69.525748656000005</v>
      </c>
      <c r="H37" s="9">
        <f t="shared" si="1"/>
        <v>2.4610884480000004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116.7691811328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1" workbookViewId="0">
      <selection activeCell="N36" sqref="N36"/>
    </sheetView>
  </sheetViews>
  <sheetFormatPr defaultRowHeight="12.75"/>
  <sheetData>
    <row r="1" spans="1:11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44.25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518.25599999999997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116.7691811328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1497.3666079999998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518.25599999999997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2132.3917891327997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workbookViewId="0">
      <selection activeCell="H43" sqref="H43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3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13">
      <c r="A5" s="160"/>
      <c r="B5" s="16" t="s">
        <v>280</v>
      </c>
      <c r="H5" s="9">
        <f>FCV.1ef!H45</f>
        <v>2132.3917891327997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1305.0697703999999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1.6339293404054773</v>
      </c>
      <c r="I13" s="17"/>
      <c r="K13" s="173" t="s">
        <v>290</v>
      </c>
      <c r="L13" s="172" t="s">
        <v>164</v>
      </c>
      <c r="M13" s="170">
        <f>(1-H13^L11)/(1-H13^(L11+1))</f>
        <v>0.57927340617868683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0.57927340617868683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0.42072659382131317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2132.3917891327997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897.15393413437869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897.15393413437869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44.25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20.274665178178051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63.358328681806405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C22" sqref="C22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43.171045197740114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26.725423728813563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E25" sqref="E25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6" t="s">
        <v>455</v>
      </c>
      <c r="B1" s="276"/>
      <c r="C1" s="276"/>
      <c r="D1" s="276"/>
      <c r="E1" s="276"/>
      <c r="F1" s="276"/>
    </row>
    <row r="3" spans="1:6" ht="13.5" thickBot="1"/>
    <row r="4" spans="1:6" ht="14.25">
      <c r="A4" s="187" t="s">
        <v>456</v>
      </c>
      <c r="B4" s="262">
        <f>FCIV.2!I32</f>
        <v>78.241126116760825</v>
      </c>
      <c r="C4" s="188"/>
      <c r="D4" s="184"/>
    </row>
    <row r="5" spans="1:6" ht="14.25">
      <c r="A5" s="190" t="s">
        <v>457</v>
      </c>
      <c r="B5" s="263">
        <f>FCIV.2!I30</f>
        <v>195.10373728710957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20.274665178178051</v>
      </c>
      <c r="C7" s="185"/>
      <c r="D7" s="185"/>
    </row>
    <row r="8" spans="1:6">
      <c r="A8" s="190" t="s">
        <v>460</v>
      </c>
      <c r="B8" s="263">
        <f>AQS!C28</f>
        <v>26.725423728813563</v>
      </c>
      <c r="C8" s="185"/>
      <c r="D8" s="185"/>
    </row>
    <row r="9" spans="1:6">
      <c r="A9" s="190" t="s">
        <v>461</v>
      </c>
      <c r="B9" s="263">
        <f>AQS!C26</f>
        <v>43.171045197740114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9.5667066983875486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4.6001023384406787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F23" s="17"/>
    </row>
    <row r="24" spans="3:6">
      <c r="E24">
        <f>E17/E19</f>
        <v>2.0796725799866502</v>
      </c>
      <c r="F24" t="s">
        <v>378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2" t="s">
        <v>476</v>
      </c>
      <c r="B3" s="292"/>
      <c r="C3" s="292"/>
      <c r="D3" s="292"/>
      <c r="E3" s="292"/>
      <c r="F3" s="292"/>
      <c r="G3" s="292"/>
      <c r="H3" s="292"/>
    </row>
    <row r="4" spans="1:8">
      <c r="A4" s="292" t="s">
        <v>307</v>
      </c>
      <c r="B4" s="292"/>
      <c r="C4" s="292"/>
      <c r="D4" s="292"/>
      <c r="E4" s="292"/>
      <c r="F4" s="292"/>
      <c r="G4" s="292"/>
      <c r="H4" s="292"/>
    </row>
    <row r="5" spans="1:8">
      <c r="A5" s="292" t="s">
        <v>308</v>
      </c>
      <c r="B5" s="292"/>
      <c r="C5" s="292"/>
      <c r="D5" s="292"/>
      <c r="E5" s="292"/>
      <c r="F5" s="292"/>
      <c r="G5" s="292"/>
      <c r="H5" s="292"/>
    </row>
    <row r="6" spans="1:8">
      <c r="A6" s="292" t="s">
        <v>309</v>
      </c>
      <c r="B6" s="292"/>
      <c r="C6" s="292"/>
      <c r="D6" s="292"/>
      <c r="E6" s="292"/>
      <c r="F6" s="292"/>
      <c r="G6" s="292"/>
      <c r="H6" s="292"/>
    </row>
    <row r="7" spans="1:8">
      <c r="A7" s="292" t="s">
        <v>310</v>
      </c>
      <c r="B7" s="292"/>
      <c r="C7" s="292"/>
      <c r="D7" s="292"/>
      <c r="E7" s="292"/>
      <c r="F7" s="292"/>
      <c r="G7" s="292"/>
      <c r="H7" s="292"/>
    </row>
    <row r="8" spans="1:8">
      <c r="A8" s="292" t="s">
        <v>311</v>
      </c>
      <c r="B8" s="292"/>
      <c r="C8" s="292"/>
      <c r="D8" s="292"/>
      <c r="E8" s="292"/>
      <c r="F8" s="292"/>
      <c r="G8" s="292"/>
      <c r="H8" s="292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2" t="s">
        <v>475</v>
      </c>
      <c r="B10" s="292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8" t="s">
        <v>477</v>
      </c>
      <c r="B14" s="288"/>
      <c r="C14" s="288"/>
      <c r="D14" s="288"/>
      <c r="E14" s="288"/>
    </row>
    <row r="15" spans="1:8">
      <c r="A15" s="100"/>
    </row>
    <row r="16" spans="1:8">
      <c r="A16" s="288" t="s">
        <v>478</v>
      </c>
      <c r="B16" s="288"/>
      <c r="C16" s="288"/>
      <c r="D16" s="288"/>
      <c r="E16" s="288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3" t="s">
        <v>315</v>
      </c>
      <c r="B22" s="293"/>
      <c r="C22" s="293"/>
      <c r="D22" s="293"/>
      <c r="E22" s="293"/>
      <c r="F22" s="293"/>
      <c r="G22" s="293"/>
      <c r="H22" s="324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26" t="s">
        <v>480</v>
      </c>
      <c r="B36" s="288"/>
      <c r="C36" s="288"/>
      <c r="D36" s="288"/>
      <c r="E36" s="288"/>
      <c r="F36" s="288"/>
      <c r="G36" s="288"/>
      <c r="H36" s="288"/>
    </row>
    <row r="37" spans="1:8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6" t="s">
        <v>323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5" t="s">
        <v>485</v>
      </c>
      <c r="B12" s="336"/>
      <c r="C12" s="255" t="s">
        <v>486</v>
      </c>
      <c r="D12" s="179"/>
      <c r="E12" s="255" t="s">
        <v>487</v>
      </c>
      <c r="F12" s="35"/>
      <c r="G12" s="35"/>
      <c r="H12" s="336" t="s">
        <v>490</v>
      </c>
      <c r="I12" s="336"/>
      <c r="J12" s="336"/>
      <c r="K12" s="77"/>
      <c r="M12" s="35"/>
      <c r="N12" s="204"/>
    </row>
    <row r="13" spans="1:14">
      <c r="A13" s="335" t="s">
        <v>488</v>
      </c>
      <c r="B13" s="336"/>
      <c r="C13" s="337" t="s">
        <v>489</v>
      </c>
      <c r="D13" s="282"/>
      <c r="E13" s="336" t="s">
        <v>491</v>
      </c>
      <c r="F13" s="336"/>
      <c r="G13" s="336"/>
      <c r="H13" s="336" t="s">
        <v>492</v>
      </c>
      <c r="I13" s="336"/>
      <c r="J13" s="282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29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0"/>
      <c r="B18" s="332" t="s">
        <v>482</v>
      </c>
      <c r="C18" s="332" t="s">
        <v>333</v>
      </c>
      <c r="D18" s="327" t="s">
        <v>483</v>
      </c>
      <c r="E18" s="327" t="s">
        <v>483</v>
      </c>
      <c r="F18" s="327" t="s">
        <v>483</v>
      </c>
      <c r="G18" s="327" t="s">
        <v>483</v>
      </c>
      <c r="H18" s="327" t="s">
        <v>483</v>
      </c>
      <c r="I18" s="327" t="s">
        <v>483</v>
      </c>
      <c r="J18" s="327" t="s">
        <v>484</v>
      </c>
      <c r="K18" s="327" t="s">
        <v>484</v>
      </c>
    </row>
    <row r="19" spans="1:11">
      <c r="A19" s="331"/>
      <c r="B19" s="333"/>
      <c r="C19" s="334"/>
      <c r="D19" s="328"/>
      <c r="E19" s="328"/>
      <c r="F19" s="328"/>
      <c r="G19" s="328"/>
      <c r="H19" s="328"/>
      <c r="I19" s="328"/>
      <c r="J19" s="328"/>
      <c r="K19" s="328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J18:J19"/>
    <mergeCell ref="K18:K19"/>
    <mergeCell ref="E18:E19"/>
    <mergeCell ref="F18:F19"/>
    <mergeCell ref="G18:G19"/>
    <mergeCell ref="A9:K9"/>
    <mergeCell ref="A12:B12"/>
    <mergeCell ref="H12:J12"/>
    <mergeCell ref="A13:B13"/>
    <mergeCell ref="C13:D13"/>
    <mergeCell ref="E13:G13"/>
    <mergeCell ref="H13:J13"/>
    <mergeCell ref="H18:H19"/>
    <mergeCell ref="I18:I19"/>
    <mergeCell ref="A17:A19"/>
    <mergeCell ref="B18:B19"/>
    <mergeCell ref="C18:C19"/>
    <mergeCell ref="D18:D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2" t="s">
        <v>334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>
      <c r="A2" s="292" t="s">
        <v>335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>
      <c r="A3" s="292" t="s">
        <v>336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>
      <c r="A4" s="292" t="s">
        <v>337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>
      <c r="A5" s="406" t="s">
        <v>493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0">
      <c r="A6" s="407" t="s">
        <v>338</v>
      </c>
      <c r="B6" s="407"/>
      <c r="C6" s="407"/>
      <c r="D6" s="407"/>
      <c r="E6" s="407"/>
      <c r="F6" s="407"/>
      <c r="G6" s="407"/>
      <c r="H6" s="407"/>
      <c r="I6" s="407"/>
      <c r="J6" s="407"/>
    </row>
    <row r="7" spans="1:10">
      <c r="A7" s="292" t="s">
        <v>339</v>
      </c>
      <c r="B7" s="292"/>
      <c r="C7" s="292"/>
      <c r="D7" s="292"/>
      <c r="E7" s="292"/>
      <c r="F7" s="292"/>
      <c r="G7" s="292"/>
      <c r="H7" s="292"/>
      <c r="I7" s="292"/>
      <c r="J7" s="292"/>
    </row>
    <row r="10" spans="1:10">
      <c r="A10" s="163" t="s">
        <v>340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3.5" thickBot="1"/>
    <row r="12" spans="1:10">
      <c r="A12" s="398" t="s">
        <v>341</v>
      </c>
      <c r="B12" s="400" t="s">
        <v>496</v>
      </c>
      <c r="C12" s="400"/>
      <c r="D12" s="402"/>
      <c r="E12" s="404" t="s">
        <v>494</v>
      </c>
      <c r="F12" s="404"/>
      <c r="G12" s="404"/>
      <c r="H12" s="404"/>
      <c r="I12" s="390" t="s">
        <v>495</v>
      </c>
      <c r="J12" s="391"/>
    </row>
    <row r="13" spans="1:10" ht="13.5" thickBot="1">
      <c r="A13" s="399"/>
      <c r="B13" s="401"/>
      <c r="C13" s="401"/>
      <c r="D13" s="403"/>
      <c r="E13" s="405"/>
      <c r="F13" s="405"/>
      <c r="G13" s="405"/>
      <c r="H13" s="405"/>
      <c r="I13" s="392"/>
      <c r="J13" s="393"/>
    </row>
    <row r="15" spans="1:10" ht="13.5" thickBot="1"/>
    <row r="16" spans="1:10" ht="13.5" thickBot="1">
      <c r="A16" s="394" t="s">
        <v>342</v>
      </c>
      <c r="B16" s="395"/>
      <c r="C16" s="396"/>
      <c r="D16" s="203"/>
      <c r="E16" s="35"/>
      <c r="F16" s="210"/>
      <c r="G16" s="210"/>
      <c r="H16" s="202"/>
      <c r="I16" s="202"/>
      <c r="J16" s="202"/>
    </row>
    <row r="17" spans="1:10">
      <c r="A17" s="379" t="s">
        <v>343</v>
      </c>
      <c r="B17" s="212" t="s">
        <v>127</v>
      </c>
      <c r="C17" s="213" t="s">
        <v>4</v>
      </c>
      <c r="D17" s="203"/>
      <c r="E17" s="384" t="s">
        <v>344</v>
      </c>
      <c r="F17" s="385"/>
      <c r="G17" s="385"/>
      <c r="H17" s="385"/>
      <c r="I17" s="385"/>
      <c r="J17" s="386"/>
    </row>
    <row r="18" spans="1:10" ht="15">
      <c r="A18" s="379"/>
      <c r="B18" s="212" t="s">
        <v>499</v>
      </c>
      <c r="C18" s="213" t="s">
        <v>504</v>
      </c>
      <c r="D18" s="203"/>
      <c r="E18" s="34"/>
      <c r="F18" s="35"/>
      <c r="G18" s="387" t="s">
        <v>345</v>
      </c>
      <c r="H18" s="387"/>
      <c r="I18" s="397" t="s">
        <v>500</v>
      </c>
      <c r="J18" s="389"/>
    </row>
    <row r="19" spans="1:10">
      <c r="A19" s="214" t="s">
        <v>346</v>
      </c>
      <c r="B19" s="204"/>
      <c r="C19" s="215"/>
      <c r="D19" s="202"/>
      <c r="E19" s="379" t="s">
        <v>343</v>
      </c>
      <c r="F19" s="380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79"/>
      <c r="F20" s="380"/>
      <c r="G20" s="370"/>
      <c r="H20" s="370"/>
      <c r="I20" s="370"/>
      <c r="J20" s="371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79" t="s">
        <v>349</v>
      </c>
      <c r="F23" s="380"/>
      <c r="G23" s="370"/>
      <c r="H23" s="370"/>
      <c r="I23" s="370"/>
      <c r="J23" s="371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84" t="s">
        <v>352</v>
      </c>
      <c r="F27" s="385"/>
      <c r="G27" s="385"/>
      <c r="H27" s="385"/>
      <c r="I27" s="385"/>
      <c r="J27" s="386"/>
    </row>
    <row r="28" spans="1:10" ht="15">
      <c r="A28" s="220" t="s">
        <v>353</v>
      </c>
      <c r="B28" s="204"/>
      <c r="C28" s="215"/>
      <c r="D28" s="202"/>
      <c r="E28" s="225"/>
      <c r="F28" s="226"/>
      <c r="G28" s="387" t="s">
        <v>345</v>
      </c>
      <c r="H28" s="387"/>
      <c r="I28" s="388" t="s">
        <v>501</v>
      </c>
      <c r="J28" s="389"/>
    </row>
    <row r="29" spans="1:10">
      <c r="A29" s="220" t="s">
        <v>354</v>
      </c>
      <c r="B29" s="204"/>
      <c r="C29" s="215"/>
      <c r="D29" s="202"/>
      <c r="E29" s="379" t="s">
        <v>355</v>
      </c>
      <c r="F29" s="380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79" t="s">
        <v>356</v>
      </c>
      <c r="F30" s="380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74" t="s">
        <v>358</v>
      </c>
      <c r="F31" s="375"/>
      <c r="G31" s="370"/>
      <c r="H31" s="370"/>
      <c r="I31" s="370"/>
      <c r="J31" s="371"/>
    </row>
    <row r="32" spans="1:10">
      <c r="A32" s="214" t="s">
        <v>359</v>
      </c>
      <c r="B32" s="204"/>
      <c r="C32" s="215"/>
      <c r="D32" s="202"/>
      <c r="E32" s="374" t="s">
        <v>360</v>
      </c>
      <c r="F32" s="375"/>
      <c r="G32" s="370"/>
      <c r="H32" s="370"/>
      <c r="I32" s="370"/>
      <c r="J32" s="371"/>
    </row>
    <row r="33" spans="1:10">
      <c r="A33" s="214" t="s">
        <v>361</v>
      </c>
      <c r="B33" s="204"/>
      <c r="C33" s="215"/>
      <c r="D33" s="202"/>
      <c r="E33" s="381" t="s">
        <v>362</v>
      </c>
      <c r="F33" s="382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83"/>
      <c r="F34" s="382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79" t="s">
        <v>355</v>
      </c>
      <c r="F36" s="380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74" t="s">
        <v>367</v>
      </c>
      <c r="F37" s="375"/>
      <c r="G37" s="370"/>
      <c r="H37" s="370"/>
      <c r="I37" s="370"/>
      <c r="J37" s="371"/>
    </row>
    <row r="38" spans="1:10">
      <c r="A38" s="219" t="s">
        <v>348</v>
      </c>
      <c r="B38" s="35"/>
      <c r="C38" s="232"/>
      <c r="E38" s="374" t="s">
        <v>368</v>
      </c>
      <c r="F38" s="375"/>
      <c r="G38" s="370"/>
      <c r="H38" s="370"/>
      <c r="I38" s="370"/>
      <c r="J38" s="371"/>
    </row>
    <row r="39" spans="1:10" ht="13.5" thickBot="1">
      <c r="A39" s="233"/>
      <c r="B39" s="40"/>
      <c r="C39" s="42"/>
      <c r="E39" s="374" t="s">
        <v>369</v>
      </c>
      <c r="F39" s="375"/>
      <c r="G39" s="370"/>
      <c r="H39" s="370"/>
      <c r="I39" s="370"/>
      <c r="J39" s="371"/>
    </row>
    <row r="40" spans="1:10" ht="13.5" thickBot="1">
      <c r="A40" s="202"/>
      <c r="E40" s="374" t="s">
        <v>370</v>
      </c>
      <c r="F40" s="375"/>
      <c r="G40" s="370"/>
      <c r="H40" s="370"/>
      <c r="I40" s="370"/>
      <c r="J40" s="371"/>
    </row>
    <row r="41" spans="1:10">
      <c r="A41" s="376" t="s">
        <v>371</v>
      </c>
      <c r="B41" s="377"/>
      <c r="C41" s="378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64" t="s">
        <v>373</v>
      </c>
      <c r="C42" s="365"/>
      <c r="E42" s="366" t="s">
        <v>374</v>
      </c>
      <c r="F42" s="367"/>
      <c r="G42" s="370"/>
      <c r="H42" s="370"/>
      <c r="I42" s="370"/>
      <c r="J42" s="371"/>
    </row>
    <row r="43" spans="1:10" ht="13.5" thickBot="1">
      <c r="A43" s="235"/>
      <c r="B43" s="372"/>
      <c r="C43" s="373"/>
      <c r="E43" s="368"/>
      <c r="F43" s="369"/>
      <c r="G43" s="40"/>
      <c r="H43" s="40"/>
      <c r="I43" s="40"/>
      <c r="J43" s="42"/>
    </row>
    <row r="44" spans="1:10" ht="13.5" thickBot="1"/>
    <row r="45" spans="1:10">
      <c r="A45" s="338" t="s">
        <v>375</v>
      </c>
      <c r="B45" s="359" t="s">
        <v>498</v>
      </c>
      <c r="C45" s="360"/>
      <c r="D45" s="360"/>
      <c r="E45" s="360"/>
      <c r="F45" s="360"/>
      <c r="G45" s="360"/>
      <c r="H45" s="360"/>
      <c r="I45" s="360"/>
      <c r="J45" s="361"/>
    </row>
    <row r="46" spans="1:10">
      <c r="A46" s="357"/>
      <c r="B46" s="348" t="s">
        <v>376</v>
      </c>
      <c r="C46" s="351" t="s">
        <v>377</v>
      </c>
      <c r="D46" s="351" t="s">
        <v>378</v>
      </c>
      <c r="E46" s="351" t="s">
        <v>379</v>
      </c>
      <c r="F46" s="351" t="s">
        <v>380</v>
      </c>
      <c r="G46" s="351" t="s">
        <v>381</v>
      </c>
      <c r="H46" s="351" t="s">
        <v>382</v>
      </c>
      <c r="I46" s="351" t="s">
        <v>383</v>
      </c>
      <c r="J46" s="340" t="s">
        <v>384</v>
      </c>
    </row>
    <row r="47" spans="1:10" ht="13.5" thickBot="1">
      <c r="A47" s="358"/>
      <c r="B47" s="350"/>
      <c r="C47" s="353"/>
      <c r="D47" s="353"/>
      <c r="E47" s="353"/>
      <c r="F47" s="353"/>
      <c r="G47" s="353"/>
      <c r="H47" s="353"/>
      <c r="I47" s="353"/>
      <c r="J47" s="354"/>
    </row>
    <row r="48" spans="1:10">
      <c r="A48" s="362"/>
      <c r="B48" s="348"/>
      <c r="C48" s="351"/>
      <c r="D48" s="351"/>
      <c r="E48" s="351"/>
      <c r="F48" s="351"/>
      <c r="G48" s="351"/>
      <c r="H48" s="351"/>
      <c r="I48" s="351"/>
      <c r="J48" s="340"/>
    </row>
    <row r="49" spans="1:10">
      <c r="A49" s="363"/>
      <c r="B49" s="350"/>
      <c r="C49" s="353"/>
      <c r="D49" s="353"/>
      <c r="E49" s="353"/>
      <c r="F49" s="353"/>
      <c r="G49" s="353"/>
      <c r="H49" s="353"/>
      <c r="I49" s="353"/>
      <c r="J49" s="341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342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343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344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345"/>
      <c r="B55" s="348"/>
      <c r="C55" s="351"/>
      <c r="D55" s="351"/>
      <c r="E55" s="351"/>
      <c r="F55" s="351"/>
      <c r="G55" s="351"/>
      <c r="H55" s="351"/>
      <c r="I55" s="351"/>
      <c r="J55" s="340"/>
    </row>
    <row r="56" spans="1:10">
      <c r="A56" s="346"/>
      <c r="B56" s="349"/>
      <c r="C56" s="352"/>
      <c r="D56" s="352"/>
      <c r="E56" s="352"/>
      <c r="F56" s="352"/>
      <c r="G56" s="352"/>
      <c r="H56" s="352"/>
      <c r="I56" s="352"/>
      <c r="J56" s="355"/>
    </row>
    <row r="57" spans="1:10" ht="13.5" thickBot="1">
      <c r="A57" s="347"/>
      <c r="B57" s="350"/>
      <c r="C57" s="353"/>
      <c r="D57" s="353"/>
      <c r="E57" s="353"/>
      <c r="F57" s="353"/>
      <c r="G57" s="353"/>
      <c r="H57" s="353"/>
      <c r="I57" s="353"/>
      <c r="J57" s="356"/>
    </row>
    <row r="58" spans="1:10">
      <c r="A58" s="338" t="s">
        <v>502</v>
      </c>
      <c r="B58" s="317"/>
      <c r="C58" s="317"/>
      <c r="D58" s="317"/>
      <c r="E58" s="317"/>
      <c r="F58" s="317"/>
      <c r="G58" s="317"/>
      <c r="H58" s="317"/>
      <c r="I58" s="317"/>
      <c r="J58" s="318"/>
    </row>
    <row r="59" spans="1:10" ht="13.5" thickBot="1">
      <c r="A59" s="339"/>
      <c r="B59" s="304"/>
      <c r="C59" s="304"/>
      <c r="D59" s="304"/>
      <c r="E59" s="304"/>
      <c r="F59" s="304"/>
      <c r="G59" s="304"/>
      <c r="H59" s="304"/>
      <c r="I59" s="304"/>
      <c r="J59" s="305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B42:C42"/>
    <mergeCell ref="E42:F43"/>
    <mergeCell ref="G42:H42"/>
    <mergeCell ref="I42:J42"/>
    <mergeCell ref="B43:C43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E48:E49"/>
    <mergeCell ref="I55:I57"/>
    <mergeCell ref="J55:J57"/>
    <mergeCell ref="F48:F49"/>
    <mergeCell ref="G48:G49"/>
    <mergeCell ref="H48:H49"/>
    <mergeCell ref="I48:I49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A48:A49"/>
    <mergeCell ref="B48:B49"/>
    <mergeCell ref="C48:C49"/>
    <mergeCell ref="D48:D49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2" t="s">
        <v>385</v>
      </c>
      <c r="B3" s="292"/>
      <c r="C3" s="292"/>
      <c r="D3" s="292"/>
      <c r="E3" s="292"/>
      <c r="F3" s="292"/>
      <c r="G3" s="292"/>
      <c r="H3" s="292"/>
      <c r="I3" s="292"/>
      <c r="J3" s="101"/>
    </row>
    <row r="4" spans="1:10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17"/>
    </row>
    <row r="5" spans="1:10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17"/>
    </row>
    <row r="6" spans="1:10">
      <c r="A6" s="292" t="s">
        <v>386</v>
      </c>
      <c r="B6" s="292"/>
      <c r="C6" s="292"/>
      <c r="D6" s="292"/>
      <c r="E6" s="292"/>
      <c r="F6" s="292"/>
      <c r="G6" s="292"/>
      <c r="H6" s="292"/>
      <c r="I6" s="292"/>
      <c r="J6" s="101"/>
    </row>
    <row r="7" spans="1:10">
      <c r="A7" s="292" t="s">
        <v>387</v>
      </c>
      <c r="B7" s="292"/>
      <c r="C7" s="292"/>
      <c r="D7" s="292"/>
      <c r="E7" s="292"/>
      <c r="F7" s="292"/>
      <c r="G7" s="292"/>
      <c r="H7" s="292"/>
      <c r="I7" s="292"/>
      <c r="J7" s="17"/>
    </row>
    <row r="8" spans="1:10">
      <c r="A8" s="292" t="s">
        <v>388</v>
      </c>
      <c r="B8" s="292"/>
      <c r="C8" s="292"/>
      <c r="D8" s="292"/>
      <c r="E8" s="292"/>
      <c r="F8" s="292"/>
      <c r="G8" s="292"/>
      <c r="H8" s="292"/>
      <c r="I8" s="292"/>
      <c r="J8" s="17"/>
    </row>
    <row r="11" spans="1:10">
      <c r="A11" s="288" t="s">
        <v>389</v>
      </c>
      <c r="B11" s="288"/>
    </row>
    <row r="12" spans="1:10">
      <c r="A12" s="288" t="s">
        <v>390</v>
      </c>
      <c r="B12" s="288"/>
    </row>
    <row r="13" spans="1:10">
      <c r="A13" s="288" t="s">
        <v>391</v>
      </c>
      <c r="B13" s="288"/>
    </row>
    <row r="15" spans="1:10">
      <c r="A15" t="s">
        <v>392</v>
      </c>
    </row>
    <row r="16" spans="1:10">
      <c r="A16" s="248"/>
      <c r="B16" s="249"/>
      <c r="C16" s="288" t="s">
        <v>393</v>
      </c>
      <c r="D16" s="288"/>
      <c r="E16" s="147"/>
      <c r="F16" s="203" t="s">
        <v>503</v>
      </c>
    </row>
    <row r="17" spans="1:9">
      <c r="A17" s="248"/>
      <c r="B17" s="250"/>
      <c r="C17" s="288" t="s">
        <v>394</v>
      </c>
      <c r="D17" s="288"/>
      <c r="E17" s="251"/>
      <c r="F17" s="203" t="s">
        <v>503</v>
      </c>
    </row>
    <row r="18" spans="1:9">
      <c r="A18" t="s">
        <v>395</v>
      </c>
      <c r="B18" s="252"/>
      <c r="C18" s="288" t="s">
        <v>396</v>
      </c>
      <c r="D18" s="288"/>
      <c r="E18" s="251"/>
      <c r="F18" s="203" t="s">
        <v>503</v>
      </c>
    </row>
    <row r="19" spans="1:9">
      <c r="A19" t="s">
        <v>395</v>
      </c>
      <c r="B19" s="252"/>
      <c r="C19" s="288" t="s">
        <v>185</v>
      </c>
      <c r="D19" s="288"/>
      <c r="E19" s="251"/>
      <c r="F19" s="203" t="s">
        <v>503</v>
      </c>
    </row>
    <row r="20" spans="1:9">
      <c r="A20" t="s">
        <v>395</v>
      </c>
      <c r="B20" s="252"/>
      <c r="C20" s="288" t="s">
        <v>397</v>
      </c>
      <c r="D20" s="288"/>
      <c r="E20" s="251"/>
      <c r="F20" s="203" t="s">
        <v>503</v>
      </c>
    </row>
    <row r="21" spans="1:9">
      <c r="A21" t="s">
        <v>398</v>
      </c>
      <c r="B21" s="252"/>
      <c r="C21" s="288" t="s">
        <v>399</v>
      </c>
      <c r="D21" s="288"/>
      <c r="E21" s="251"/>
      <c r="F21" s="203" t="s">
        <v>503</v>
      </c>
    </row>
    <row r="22" spans="1:9">
      <c r="B22" s="252"/>
      <c r="C22" s="288" t="s">
        <v>400</v>
      </c>
      <c r="D22" s="288"/>
      <c r="E22" s="251"/>
      <c r="F22" s="203" t="s">
        <v>503</v>
      </c>
    </row>
    <row r="24" spans="1:9">
      <c r="A24" t="s">
        <v>401</v>
      </c>
      <c r="F24" s="408" t="s">
        <v>402</v>
      </c>
      <c r="G24" s="408"/>
      <c r="H24" s="408"/>
      <c r="I24" s="408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08" t="s">
        <v>406</v>
      </c>
      <c r="G32" s="408"/>
      <c r="H32" s="408"/>
      <c r="I32" s="408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28" workbookViewId="0">
      <selection activeCell="D11" sqref="D11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6" t="s">
        <v>32</v>
      </c>
      <c r="B1" s="276"/>
      <c r="C1" s="276"/>
      <c r="D1" s="276"/>
      <c r="E1" s="276"/>
      <c r="F1" s="276"/>
      <c r="G1" s="276"/>
    </row>
    <row r="2" spans="1:7">
      <c r="A2" s="276" t="s">
        <v>33</v>
      </c>
      <c r="B2" s="276"/>
      <c r="C2" s="276"/>
      <c r="D2" s="276"/>
      <c r="E2" s="276"/>
      <c r="F2" s="276"/>
      <c r="G2" s="276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516</v>
      </c>
      <c r="C8" s="6">
        <v>0.28000000000000003</v>
      </c>
      <c r="D8" s="6">
        <v>0.45</v>
      </c>
      <c r="E8" s="6">
        <v>0.7</v>
      </c>
      <c r="F8" s="22">
        <f>C8*D8*E8</f>
        <v>8.8200000000000014E-2</v>
      </c>
    </row>
    <row r="9" spans="1:7">
      <c r="B9" s="6" t="s">
        <v>517</v>
      </c>
      <c r="C9" s="6">
        <v>1.72</v>
      </c>
      <c r="D9" s="6">
        <v>2.08</v>
      </c>
      <c r="E9" s="6">
        <v>0.7</v>
      </c>
      <c r="F9" s="22">
        <f t="shared" ref="F9:F14" si="0">C9*D9*E9</f>
        <v>2.5043199999999999</v>
      </c>
    </row>
    <row r="10" spans="1:7">
      <c r="B10" s="6" t="s">
        <v>518</v>
      </c>
      <c r="C10" s="6">
        <v>17.27</v>
      </c>
      <c r="D10" s="6">
        <v>0.43</v>
      </c>
      <c r="E10" s="6">
        <v>0.6</v>
      </c>
      <c r="F10" s="22">
        <f t="shared" si="0"/>
        <v>4.45566</v>
      </c>
    </row>
    <row r="11" spans="1:7">
      <c r="B11" s="275" t="s">
        <v>534</v>
      </c>
      <c r="C11" s="6">
        <v>16.239999999999998</v>
      </c>
      <c r="D11" s="6">
        <v>0.45</v>
      </c>
      <c r="E11" s="6">
        <v>0.9</v>
      </c>
      <c r="F11" s="22">
        <f t="shared" si="0"/>
        <v>6.5772000000000004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13.62538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 t="s">
        <v>519</v>
      </c>
      <c r="C19" s="6">
        <v>44.25</v>
      </c>
      <c r="D19" s="6">
        <v>0.9</v>
      </c>
      <c r="E19" s="6">
        <v>0.7</v>
      </c>
      <c r="F19" s="22">
        <f>C19*D19*E19</f>
        <v>27.877500000000001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27.877500000000001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 t="s">
        <v>533</v>
      </c>
      <c r="C26" s="6">
        <v>6.74</v>
      </c>
      <c r="D26" s="6">
        <v>1.1000000000000001</v>
      </c>
      <c r="E26" s="6">
        <v>1</v>
      </c>
      <c r="F26" s="22">
        <f>C26*D26*E26</f>
        <v>7.4140000000000006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7.4140000000000006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48.916880000000006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2" t="s">
        <v>419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10">
      <c r="A6" s="292" t="s">
        <v>420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>
      <c r="A7" s="292" t="s">
        <v>421</v>
      </c>
      <c r="B7" s="292"/>
      <c r="C7" s="292"/>
      <c r="D7" s="292"/>
      <c r="E7" s="292"/>
      <c r="F7" s="292"/>
      <c r="G7" s="292"/>
      <c r="H7" s="292"/>
      <c r="I7" s="292"/>
      <c r="J7" s="292"/>
    </row>
    <row r="8" spans="1:10">
      <c r="A8" s="292" t="s">
        <v>422</v>
      </c>
      <c r="B8" s="292"/>
      <c r="C8" s="292"/>
      <c r="D8" s="292"/>
      <c r="E8" s="292"/>
      <c r="F8" s="292"/>
      <c r="G8" s="292"/>
      <c r="H8" s="292"/>
      <c r="I8" s="292"/>
      <c r="J8" s="292"/>
    </row>
    <row r="11" spans="1:10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11" sqref="C11"/>
    </sheetView>
  </sheetViews>
  <sheetFormatPr defaultRowHeight="12.75"/>
  <cols>
    <col min="2" max="2" width="30.28515625" customWidth="1"/>
  </cols>
  <sheetData>
    <row r="1" spans="1:6">
      <c r="A1" s="276" t="s">
        <v>56</v>
      </c>
      <c r="B1" s="276"/>
      <c r="C1" s="276"/>
      <c r="D1" s="276"/>
      <c r="E1" s="276"/>
      <c r="F1" s="276"/>
    </row>
    <row r="2" spans="1:6">
      <c r="A2" s="276" t="s">
        <v>57</v>
      </c>
      <c r="B2" s="276"/>
      <c r="C2" s="276"/>
      <c r="D2" s="276"/>
      <c r="E2" s="276"/>
      <c r="F2" s="276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520</v>
      </c>
      <c r="C9" s="6">
        <v>0.83</v>
      </c>
      <c r="D9" s="6">
        <v>4.3</v>
      </c>
      <c r="E9" s="7">
        <f t="shared" ref="E9:E21" si="0">C9*D9</f>
        <v>3.5689999999999995</v>
      </c>
    </row>
    <row r="10" spans="1:6">
      <c r="B10" s="6" t="s">
        <v>521</v>
      </c>
      <c r="C10" s="6">
        <v>1.1299999999999999</v>
      </c>
      <c r="D10" s="6">
        <v>4.3</v>
      </c>
      <c r="E10" s="7">
        <f t="shared" si="0"/>
        <v>4.8589999999999991</v>
      </c>
    </row>
    <row r="11" spans="1:6">
      <c r="B11" s="6" t="s">
        <v>522</v>
      </c>
      <c r="C11" s="6">
        <v>0.04</v>
      </c>
      <c r="D11" s="6">
        <v>4.3</v>
      </c>
      <c r="E11" s="7">
        <f t="shared" si="0"/>
        <v>0.17199999999999999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8.6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37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44.25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3.75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165.9375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 t="s">
        <v>523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165.9375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50.776875000000004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34" workbookViewId="0">
      <selection activeCell="F58" sqref="F58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118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spans="1:11" ht="13.5" thickBot="1">
      <c r="A4" s="69"/>
      <c r="B4" s="293" t="s">
        <v>119</v>
      </c>
      <c r="C4" s="293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524</v>
      </c>
      <c r="C9" s="89" t="s">
        <v>527</v>
      </c>
      <c r="D9" s="90">
        <v>0.83</v>
      </c>
      <c r="E9" s="91">
        <v>0.84</v>
      </c>
      <c r="F9" s="91">
        <v>0.7</v>
      </c>
      <c r="G9" s="91">
        <f>0.48*0.9</f>
        <v>0.432</v>
      </c>
      <c r="H9" s="91">
        <v>0.56999999999999995</v>
      </c>
      <c r="I9" s="89">
        <v>0.9</v>
      </c>
      <c r="J9" s="92">
        <f>D9*E9*F9*G9*H9*I9</f>
        <v>0.10815747263999996</v>
      </c>
    </row>
    <row r="10" spans="1:11">
      <c r="B10" s="88" t="s">
        <v>525</v>
      </c>
      <c r="C10" s="89" t="s">
        <v>527</v>
      </c>
      <c r="D10" s="95">
        <v>1.1299999999999999</v>
      </c>
      <c r="E10" s="91">
        <v>0.84</v>
      </c>
      <c r="F10" s="91">
        <v>0.7</v>
      </c>
      <c r="G10" s="91">
        <f>0.48*0.9</f>
        <v>0.432</v>
      </c>
      <c r="H10" s="91">
        <v>0.56999999999999995</v>
      </c>
      <c r="I10" s="89">
        <v>0.9</v>
      </c>
      <c r="J10" s="92">
        <f t="shared" ref="J10:J18" si="0">D10*E10*F10*G10*H10*I10</f>
        <v>0.14725053503999994</v>
      </c>
    </row>
    <row r="11" spans="1:11">
      <c r="B11" s="88" t="s">
        <v>526</v>
      </c>
      <c r="C11" s="89" t="s">
        <v>527</v>
      </c>
      <c r="D11" s="95">
        <v>0.04</v>
      </c>
      <c r="E11" s="91">
        <v>0.84</v>
      </c>
      <c r="F11" s="91">
        <v>0.7</v>
      </c>
      <c r="G11" s="91">
        <f>0.48*0.9</f>
        <v>0.432</v>
      </c>
      <c r="H11" s="6">
        <v>0.65</v>
      </c>
      <c r="I11" s="89">
        <v>0.9</v>
      </c>
      <c r="J11" s="92">
        <f t="shared" si="0"/>
        <v>5.9439743999999996E-3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88" t="s">
        <v>144</v>
      </c>
      <c r="D20" s="288"/>
      <c r="E20" s="288"/>
      <c r="F20" s="288"/>
      <c r="G20" s="288"/>
      <c r="H20" s="288"/>
      <c r="J20" s="9">
        <f>SUM(J9:J18)</f>
        <v>0.26135198207999988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88" t="s">
        <v>145</v>
      </c>
      <c r="D22" s="288"/>
      <c r="E22" s="288"/>
      <c r="F22" s="288"/>
      <c r="G22" s="288"/>
    </row>
    <row r="23" spans="2:10" ht="13.5">
      <c r="C23" t="s">
        <v>146</v>
      </c>
      <c r="D23" s="6" t="s">
        <v>528</v>
      </c>
      <c r="E23" s="289" t="s">
        <v>147</v>
      </c>
      <c r="F23" s="290"/>
      <c r="G23" s="290"/>
      <c r="H23" s="290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88" t="s">
        <v>150</v>
      </c>
      <c r="D27" s="288"/>
      <c r="E27" s="288"/>
      <c r="F27" s="288"/>
      <c r="G27" s="288"/>
      <c r="J27" s="9">
        <f>J20*J23*J25</f>
        <v>160.88828016844792</v>
      </c>
    </row>
    <row r="29" spans="2:10" ht="13.5" thickBot="1">
      <c r="B29" s="291" t="s">
        <v>151</v>
      </c>
      <c r="C29" s="291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1" t="s">
        <v>152</v>
      </c>
      <c r="D31" s="282"/>
      <c r="E31" s="282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1" t="s">
        <v>155</v>
      </c>
      <c r="D33" s="282"/>
      <c r="E33" s="282"/>
      <c r="F33" s="282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1" t="s">
        <v>156</v>
      </c>
      <c r="D35" s="282"/>
      <c r="E35" s="282"/>
      <c r="F35" s="35"/>
      <c r="G35" s="35"/>
      <c r="H35" s="9">
        <f>FCIV.1d!G5</f>
        <v>44.25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1" t="s">
        <v>157</v>
      </c>
      <c r="D39" s="282"/>
      <c r="E39" s="282"/>
      <c r="F39" s="35"/>
      <c r="G39" s="35"/>
      <c r="H39" s="9">
        <f>H31*H33*H35*H37</f>
        <v>726.4079999999999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3" t="s">
        <v>159</v>
      </c>
      <c r="C42" s="284"/>
      <c r="D42" s="284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85" t="s">
        <v>161</v>
      </c>
      <c r="D44" s="286" t="s">
        <v>162</v>
      </c>
      <c r="E44" s="286"/>
      <c r="F44" s="286"/>
      <c r="G44" s="286"/>
      <c r="H44" s="286"/>
      <c r="I44" s="9">
        <f>J27+H39</f>
        <v>887.29628016844777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85"/>
      <c r="D45" s="287" t="s">
        <v>165</v>
      </c>
      <c r="E45" s="287"/>
      <c r="F45" s="287"/>
      <c r="G45" s="287"/>
      <c r="H45" s="287"/>
      <c r="I45" s="7">
        <f>FCIV.2!I22</f>
        <v>9520.5988907999999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0.9999574388804624</v>
      </c>
    </row>
    <row r="47" spans="2:14" ht="15.75">
      <c r="B47" s="279" t="s">
        <v>167</v>
      </c>
      <c r="C47" s="280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9.3197527838912012E-2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0.9999574388804624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1" t="s">
        <v>162</v>
      </c>
      <c r="C51" s="282"/>
      <c r="D51" s="282"/>
      <c r="E51" s="282"/>
      <c r="F51" s="282"/>
      <c r="G51" s="35"/>
      <c r="H51" s="35"/>
      <c r="I51" s="9">
        <f>I44</f>
        <v>887.29628016844777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0" t="s">
        <v>171</v>
      </c>
      <c r="F53" s="280"/>
      <c r="G53" s="280"/>
      <c r="H53" s="35"/>
      <c r="I53" s="8">
        <f>I49*I51</f>
        <v>887.25851584540226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4" workbookViewId="0">
      <selection activeCell="L20" sqref="L20"/>
    </sheetView>
  </sheetViews>
  <sheetFormatPr defaultRowHeight="12.75"/>
  <sheetData>
    <row r="1" spans="1:11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5" spans="1:11" ht="13.5" thickBot="1"/>
    <row r="6" spans="1:11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4" t="s">
        <v>179</v>
      </c>
      <c r="C10" s="282"/>
      <c r="D10" s="35"/>
      <c r="E10" s="35"/>
      <c r="F10" s="35"/>
      <c r="G10" s="35"/>
      <c r="H10" s="35"/>
      <c r="I10" s="6">
        <f>SUM(FCIV.1a!C8:C10)</f>
        <v>42.14</v>
      </c>
      <c r="J10" s="37"/>
    </row>
    <row r="11" spans="1:11">
      <c r="B11" s="294" t="s">
        <v>180</v>
      </c>
      <c r="C11" s="282"/>
      <c r="D11" s="282"/>
      <c r="E11" s="35"/>
      <c r="F11" s="35"/>
      <c r="G11" s="35"/>
      <c r="H11" s="35"/>
      <c r="I11" s="6">
        <f>SUM(FCIV.1a!C26)</f>
        <v>37.51</v>
      </c>
      <c r="J11" s="37"/>
    </row>
    <row r="12" spans="1:11">
      <c r="B12" s="294" t="s">
        <v>181</v>
      </c>
      <c r="C12" s="282"/>
      <c r="D12" s="282"/>
      <c r="E12" s="35"/>
      <c r="F12" s="35"/>
      <c r="G12" s="35"/>
      <c r="H12" s="35"/>
      <c r="I12" s="6"/>
      <c r="J12" s="37"/>
    </row>
    <row r="13" spans="1:11">
      <c r="B13" s="294" t="s">
        <v>182</v>
      </c>
      <c r="C13" s="282"/>
      <c r="D13" s="282"/>
      <c r="E13" s="35"/>
      <c r="F13" s="35"/>
      <c r="G13" s="35"/>
      <c r="H13" s="35"/>
      <c r="I13" s="6"/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4" t="s">
        <v>183</v>
      </c>
      <c r="C15" s="282"/>
      <c r="D15" s="282"/>
      <c r="E15" s="282" t="s">
        <v>184</v>
      </c>
      <c r="F15" s="282"/>
      <c r="G15" s="282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4" t="s">
        <v>185</v>
      </c>
      <c r="C17" s="282"/>
      <c r="D17" s="35"/>
      <c r="E17" s="35"/>
      <c r="F17" s="35"/>
      <c r="G17" s="35"/>
      <c r="H17" s="35"/>
      <c r="I17" s="6">
        <f>(FCIV.1b!C8*FCIV.1b!E8)+(FCIV.1b!C9*FCIV.1b!E9)+(FCIV.1b!C10*FCIV.1b!E10)+(FCIV.1b!C11*FCIV.1b!E11)</f>
        <v>26.378</v>
      </c>
      <c r="J17" s="37"/>
    </row>
    <row r="18" spans="2:11">
      <c r="B18" s="294" t="s">
        <v>529</v>
      </c>
      <c r="C18" s="282"/>
      <c r="D18" s="282"/>
      <c r="E18" s="35"/>
      <c r="F18" s="35"/>
      <c r="G18" s="35"/>
      <c r="H18" s="35"/>
      <c r="I18" s="6">
        <f>FCIV.1b!C26*FCIV.1b!E26</f>
        <v>6.74</v>
      </c>
      <c r="J18" s="37"/>
    </row>
    <row r="19" spans="2:11">
      <c r="B19" s="294" t="s">
        <v>186</v>
      </c>
      <c r="C19" s="282"/>
      <c r="D19" s="282"/>
      <c r="E19" s="35"/>
      <c r="F19" s="35"/>
      <c r="G19" s="35"/>
      <c r="H19" s="35"/>
      <c r="I19" s="6">
        <f>FCIV.1b!C19*FCIV.1b!E19</f>
        <v>30.974999999999998</v>
      </c>
      <c r="J19" s="37"/>
    </row>
    <row r="20" spans="2:11">
      <c r="B20" s="294" t="s">
        <v>187</v>
      </c>
      <c r="C20" s="282"/>
      <c r="D20" s="282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143.74299999999999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4" t="s">
        <v>189</v>
      </c>
      <c r="C24" s="282"/>
      <c r="D24" s="35"/>
      <c r="E24" s="35"/>
      <c r="F24" s="35"/>
      <c r="G24" s="35"/>
      <c r="H24" s="35"/>
      <c r="I24" s="9">
        <f>FCIV.1d!G9</f>
        <v>165.9375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0.86624783427495289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4" t="s">
        <v>194</v>
      </c>
      <c r="C33" s="282"/>
      <c r="D33" s="282"/>
      <c r="E33" s="35"/>
      <c r="F33" s="35"/>
      <c r="G33" s="35"/>
      <c r="H33" s="282" t="s">
        <v>195</v>
      </c>
      <c r="I33" s="282"/>
      <c r="J33" s="132">
        <f>4.5+0.0395*I30</f>
        <v>59.405000000000001</v>
      </c>
    </row>
    <row r="34" spans="2:10">
      <c r="B34" s="294" t="s">
        <v>196</v>
      </c>
      <c r="C34" s="282"/>
      <c r="D34" s="282"/>
      <c r="E34" s="282"/>
      <c r="F34" s="35"/>
      <c r="G34" s="35"/>
      <c r="H34" s="282" t="s">
        <v>197</v>
      </c>
      <c r="I34" s="282"/>
      <c r="J34" s="132">
        <f>4.5+(0.021+0.037*I26)*I30</f>
        <v>78.241126116760825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4" t="s">
        <v>198</v>
      </c>
      <c r="C36" s="282"/>
      <c r="D36" s="282"/>
      <c r="E36" s="282"/>
      <c r="F36" s="282"/>
      <c r="G36" s="35"/>
      <c r="H36" s="282" t="s">
        <v>199</v>
      </c>
      <c r="I36" s="282"/>
      <c r="J36" s="132">
        <f>(4.5+(0.021+0.037*I26)*I30)*(1.2-0.2*I26)</f>
        <v>80.334110130137489</v>
      </c>
    </row>
    <row r="37" spans="2:10">
      <c r="B37" s="294" t="s">
        <v>200</v>
      </c>
      <c r="C37" s="282"/>
      <c r="D37" s="282"/>
      <c r="E37" s="35"/>
      <c r="F37" s="35"/>
      <c r="G37" s="35"/>
      <c r="H37" s="282" t="s">
        <v>201</v>
      </c>
      <c r="I37" s="282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78.241126116760825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7" workbookViewId="0">
      <selection activeCell="I22" sqref="I22:J22"/>
    </sheetView>
  </sheetViews>
  <sheetFormatPr defaultRowHeight="12.75"/>
  <sheetData>
    <row r="1" spans="1:11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204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spans="1:11" ht="13.5" thickBot="1"/>
    <row r="5" spans="1:11" ht="13.5" thickBot="1">
      <c r="B5" s="295" t="s">
        <v>205</v>
      </c>
      <c r="C5" s="296"/>
      <c r="D5" s="296"/>
      <c r="E5" s="296"/>
      <c r="F5" s="296"/>
      <c r="G5" s="319"/>
      <c r="H5" s="320" t="s">
        <v>6</v>
      </c>
      <c r="I5" s="317"/>
      <c r="J5" s="318"/>
    </row>
    <row r="6" spans="1:11">
      <c r="B6" s="313"/>
      <c r="C6" s="314"/>
      <c r="D6" s="314"/>
      <c r="E6" s="314"/>
      <c r="F6" s="314"/>
      <c r="G6" s="315"/>
      <c r="H6" s="316"/>
      <c r="I6" s="317"/>
      <c r="J6" s="318"/>
    </row>
    <row r="7" spans="1:11">
      <c r="B7" s="294" t="s">
        <v>206</v>
      </c>
      <c r="C7" s="282"/>
      <c r="D7" s="282"/>
      <c r="E7" s="282"/>
      <c r="F7" s="282"/>
      <c r="G7" s="307"/>
      <c r="H7" s="310">
        <f>FCIV.1a!E52</f>
        <v>177.0959</v>
      </c>
      <c r="I7" s="280"/>
      <c r="J7" s="309"/>
    </row>
    <row r="8" spans="1:11">
      <c r="B8" s="294"/>
      <c r="C8" s="282"/>
      <c r="D8" s="282"/>
      <c r="E8" s="282"/>
      <c r="F8" s="282"/>
      <c r="G8" s="307"/>
      <c r="H8" s="308"/>
      <c r="I8" s="280"/>
      <c r="J8" s="309"/>
    </row>
    <row r="9" spans="1:11">
      <c r="B9" s="294" t="s">
        <v>207</v>
      </c>
      <c r="C9" s="282"/>
      <c r="D9" s="282"/>
      <c r="E9" s="282"/>
      <c r="F9" s="282"/>
      <c r="G9" s="307"/>
      <c r="H9" s="310">
        <f>FCIV.1b!F49</f>
        <v>48.916880000000006</v>
      </c>
      <c r="I9" s="280"/>
      <c r="J9" s="309"/>
    </row>
    <row r="10" spans="1:11">
      <c r="B10" s="294"/>
      <c r="C10" s="282"/>
      <c r="D10" s="282"/>
      <c r="E10" s="282"/>
      <c r="F10" s="282"/>
      <c r="G10" s="307"/>
      <c r="H10" s="308"/>
      <c r="I10" s="280"/>
      <c r="J10" s="309"/>
    </row>
    <row r="11" spans="1:11">
      <c r="B11" s="294" t="s">
        <v>208</v>
      </c>
      <c r="C11" s="282"/>
      <c r="D11" s="282"/>
      <c r="E11" s="282"/>
      <c r="F11" s="282"/>
      <c r="G11" s="307"/>
      <c r="H11" s="310">
        <f>FCIV.1c!E22</f>
        <v>8.6</v>
      </c>
      <c r="I11" s="280"/>
      <c r="J11" s="309"/>
    </row>
    <row r="12" spans="1:11">
      <c r="B12" s="294"/>
      <c r="C12" s="282"/>
      <c r="D12" s="282"/>
      <c r="E12" s="282"/>
      <c r="F12" s="282"/>
      <c r="G12" s="307"/>
      <c r="H12" s="308"/>
      <c r="I12" s="280"/>
      <c r="J12" s="309"/>
    </row>
    <row r="13" spans="1:11">
      <c r="B13" s="294" t="s">
        <v>209</v>
      </c>
      <c r="C13" s="282"/>
      <c r="D13" s="282"/>
      <c r="E13" s="282"/>
      <c r="F13" s="282"/>
      <c r="G13" s="307"/>
      <c r="H13" s="310">
        <f>FCIV.1d!G60</f>
        <v>50.776875000000004</v>
      </c>
      <c r="I13" s="311"/>
      <c r="J13" s="312"/>
    </row>
    <row r="14" spans="1:11" ht="13.5" thickBot="1">
      <c r="B14" s="303"/>
      <c r="C14" s="304"/>
      <c r="D14" s="304"/>
      <c r="E14" s="304"/>
      <c r="F14" s="304"/>
      <c r="G14" s="305"/>
      <c r="H14" s="303"/>
      <c r="I14" s="304"/>
      <c r="J14" s="305"/>
    </row>
    <row r="15" spans="1:11" ht="13.5" thickBot="1">
      <c r="I15" s="306" t="s">
        <v>67</v>
      </c>
      <c r="J15" s="304"/>
    </row>
    <row r="16" spans="1:11" ht="13.5" thickBot="1">
      <c r="B16" t="s">
        <v>210</v>
      </c>
      <c r="I16" s="301">
        <f>SUM(H7,H9,H11,H13)</f>
        <v>285.389655</v>
      </c>
      <c r="J16" s="302"/>
    </row>
    <row r="17" spans="2:10" ht="13.5" thickBot="1">
      <c r="I17" s="298" t="s">
        <v>64</v>
      </c>
      <c r="J17" s="298"/>
    </row>
    <row r="18" spans="2:10" ht="13.5" thickBot="1">
      <c r="B18" t="s">
        <v>211</v>
      </c>
      <c r="I18" s="301">
        <f>FCIV.1f!I30</f>
        <v>1390</v>
      </c>
      <c r="J18" s="302"/>
    </row>
    <row r="19" spans="2:10" ht="13.5" thickBot="1">
      <c r="I19" s="298" t="s">
        <v>64</v>
      </c>
      <c r="J19" s="298"/>
    </row>
    <row r="20" spans="2:10" ht="13.5" thickBot="1">
      <c r="I20" s="299">
        <v>2.4E-2</v>
      </c>
      <c r="J20" s="300"/>
    </row>
    <row r="21" spans="2:10" ht="13.5" thickBot="1">
      <c r="I21" s="297" t="s">
        <v>67</v>
      </c>
      <c r="J21" s="298"/>
    </row>
    <row r="22" spans="2:10" ht="13.5" thickBot="1">
      <c r="B22" t="s">
        <v>212</v>
      </c>
      <c r="I22" s="301">
        <f>I16*I18*I20+FCIV.1d!G50</f>
        <v>9520.5988907999999</v>
      </c>
      <c r="J22" s="302"/>
    </row>
    <row r="23" spans="2:10" ht="13.5" thickBot="1">
      <c r="I23" s="297" t="s">
        <v>213</v>
      </c>
      <c r="J23" s="298"/>
    </row>
    <row r="24" spans="2:10" ht="13.5" thickBot="1">
      <c r="B24" t="s">
        <v>214</v>
      </c>
      <c r="I24" s="301">
        <f>FCIV.1e!I53</f>
        <v>887.25851584540226</v>
      </c>
      <c r="J24" s="302"/>
    </row>
    <row r="25" spans="2:10" ht="13.5" thickBot="1">
      <c r="I25" s="297" t="s">
        <v>67</v>
      </c>
      <c r="J25" s="298"/>
    </row>
    <row r="26" spans="2:10" ht="13.5" thickBot="1">
      <c r="B26" t="s">
        <v>215</v>
      </c>
      <c r="I26" s="301">
        <f>I22-I24</f>
        <v>8633.3403749545978</v>
      </c>
      <c r="J26" s="302"/>
    </row>
    <row r="27" spans="2:10" ht="13.5" thickBot="1">
      <c r="I27" s="298" t="s">
        <v>100</v>
      </c>
      <c r="J27" s="298"/>
    </row>
    <row r="28" spans="2:10" ht="13.5" thickBot="1">
      <c r="B28" t="s">
        <v>216</v>
      </c>
      <c r="I28" s="301">
        <f>FCIV.1d!G5</f>
        <v>44.25</v>
      </c>
      <c r="J28" s="302"/>
    </row>
    <row r="29" spans="2:10" ht="13.5" thickBot="1">
      <c r="I29" s="297" t="s">
        <v>67</v>
      </c>
      <c r="J29" s="298"/>
    </row>
    <row r="30" spans="2:10" ht="13.5" thickBot="1">
      <c r="B30" t="s">
        <v>217</v>
      </c>
      <c r="I30" s="299">
        <f>I26/I28</f>
        <v>195.10373728710957</v>
      </c>
      <c r="J30" s="300"/>
    </row>
    <row r="31" spans="2:10" ht="13.5" thickBot="1">
      <c r="I31" s="298" t="s">
        <v>300</v>
      </c>
      <c r="J31" s="298"/>
    </row>
    <row r="32" spans="2:10" ht="13.5" thickBot="1">
      <c r="B32" t="s">
        <v>218</v>
      </c>
      <c r="I32" s="301">
        <f>FCIV.1f!I41</f>
        <v>78.241126116760825</v>
      </c>
      <c r="J32" s="302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7" t="s">
        <v>219</v>
      </c>
      <c r="I36" s="138">
        <f>I30/I32</f>
        <v>2.493621282954853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I28" sqref="I28"/>
    </sheetView>
  </sheetViews>
  <sheetFormatPr defaultRowHeight="12.75"/>
  <sheetData>
    <row r="1" spans="1:11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20.945399999999999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142.53799999999998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8.6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50.776875000000004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222.860275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222.860275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1305.0697703999999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opLeftCell="A4" workbookViewId="0">
      <selection activeCell="I26" sqref="I26"/>
    </sheetView>
  </sheetViews>
  <sheetFormatPr defaultRowHeight="12.75"/>
  <cols>
    <col min="2" max="2" width="41.42578125" bestFit="1" customWidth="1"/>
    <col min="4" max="4" width="11" customWidth="1"/>
  </cols>
  <sheetData>
    <row r="1" spans="1:6">
      <c r="A1" s="276" t="s">
        <v>241</v>
      </c>
      <c r="B1" s="276"/>
      <c r="C1" s="276"/>
      <c r="D1" s="276"/>
      <c r="E1" s="276"/>
      <c r="F1" s="276"/>
    </row>
    <row r="2" spans="1:6">
      <c r="A2" s="276" t="s">
        <v>242</v>
      </c>
      <c r="B2" s="276"/>
      <c r="C2" s="276"/>
      <c r="D2" s="276"/>
      <c r="E2" s="276"/>
      <c r="F2" s="276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6" t="s">
        <v>513</v>
      </c>
      <c r="C9" s="6">
        <v>37.51</v>
      </c>
      <c r="D9" s="6">
        <v>3.8</v>
      </c>
      <c r="E9" s="22">
        <f>C9*D9</f>
        <v>142.53799999999998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142.53799999999998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520</v>
      </c>
      <c r="C18" s="6">
        <v>0.83</v>
      </c>
      <c r="D18" s="6">
        <v>4.3</v>
      </c>
      <c r="E18" s="22">
        <f t="shared" ref="E18:E29" si="0">C18*D18</f>
        <v>3.5689999999999995</v>
      </c>
    </row>
    <row r="19" spans="2:5">
      <c r="B19" s="6" t="s">
        <v>521</v>
      </c>
      <c r="C19" s="6">
        <v>1.1299999999999999</v>
      </c>
      <c r="D19" s="6">
        <v>4.3</v>
      </c>
      <c r="E19" s="22">
        <f t="shared" si="0"/>
        <v>4.8589999999999991</v>
      </c>
    </row>
    <row r="20" spans="2:5">
      <c r="B20" s="6" t="s">
        <v>522</v>
      </c>
      <c r="C20" s="6">
        <v>0.04</v>
      </c>
      <c r="D20" s="6">
        <v>4.3</v>
      </c>
      <c r="E20" s="22">
        <f t="shared" si="0"/>
        <v>0.17199999999999999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8.6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2010-11-08T01:14:27Z</dcterms:modified>
</cp:coreProperties>
</file>