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77" activeTab="12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<sst xmlns="http://schemas.openxmlformats.org/spreadsheetml/2006/main" count="904" uniqueCount="536">
  <si>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</si>
  <si>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</si>
  <si>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</si>
  <si>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</si>
  <si>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</si>
  <si>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</si>
  <si>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</si>
  <si>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</si>
  <si>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</si>
  <si>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</si>
  <si>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</si>
  <si>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</si>
  <si>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</si>
  <si>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</si>
  <si>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</si>
  <si>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</si>
  <si>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</si>
  <si>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</si>
  <si>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</si>
  <si>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</si>
  <si>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</si>
  <si>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</si>
  <si>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</si>
  <si>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</si>
  <si>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</si>
  <si>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</si>
  <si>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</si>
  <si>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</si>
  <si>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</si>
  <si>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</si>
  <si>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</si>
  <si>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</si>
  <si>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</si>
  <si>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</si>
  <si>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</si>
  <si>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</si>
  <si>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</si>
  <si>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</si>
  <si>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</si>
  <si>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</si>
  <si>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</si>
  <si>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</si>
  <si>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</si>
  <si>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</si>
  <si>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</si>
  <si>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</si>
  <si>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</si>
  <si>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</si>
  <si>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</si>
  <si>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</si>
  <si>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</si>
  <si>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</si>
  <si>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</si>
  <si>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</si>
  <si>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</si>
  <si>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</si>
  <si>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</si>
  <si>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</si>
  <si>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</si>
  <si>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</si>
  <si>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</si>
  <si>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</si>
  <si>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</si>
  <si>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</si>
  <si>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</si>
  <si>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</si>
  <si>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</si>
  <si>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</si>
  <si>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</si>
  <si>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</si>
  <si>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</si>
  <si>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</si>
  <si>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</si>
  <si>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</si>
  <si>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</si>
  <si>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</si>
  <si>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</si>
  <si>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</si>
  <si>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</si>
  <si>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</si>
  <si>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</si>
  <si>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</si>
  <si>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</si>
  <si>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</si>
  <si>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</si>
  <si>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</si>
  <si>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</si>
  <si>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</si>
  <si>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</si>
  <si>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</si>
  <si>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</si>
  <si>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</si>
  <si>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</si>
  <si>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</si>
  <si>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</si>
  <si>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</si>
  <si>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</si>
  <si>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</si>
  <si>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</si>
  <si>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</si>
  <si>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</si>
  <si>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</si>
  <si>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</si>
  <si>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</si>
  <si>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</si>
  <si>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</si>
  <si>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</si>
  <si>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</si>
  <si>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</si>
  <si>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</si>
  <si>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</si>
  <si>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</si>
  <si>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</si>
  <si>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</si>
  <si>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</si>
  <si>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</si>
  <si>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</si>
  <si>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</si>
  <si>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</si>
  <si>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</si>
  <si>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</si>
  <si>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</si>
  <si>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</si>
  <si>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</si>
  <si>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</si>
  <si>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</si>
  <si>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</si>
  <si>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</si>
  <si>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</si>
  <si>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</si>
  <si>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</si>
  <si>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</si>
  <si>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</si>
  <si>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</si>
  <si>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</si>
  <si>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</si>
  <si>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</si>
  <si>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</si>
  <si>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</si>
  <si>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</si>
  <si>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</si>
  <si>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</si>
  <si>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</si>
  <si>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</si>
  <si>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</si>
  <si>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</si>
  <si>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</si>
  <si>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</si>
  <si>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</si>
  <si>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</si>
  <si>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</si>
  <si>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</si>
  <si>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</si>
  <si>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</si>
  <si>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</si>
  <si>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</si>
  <si>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</si>
  <si>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</si>
  <si>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</si>
  <si>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</si>
  <si>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</si>
  <si>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</si>
  <si>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</si>
  <si>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</si>
  <si>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</si>
  <si>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</si>
  <si>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</si>
  <si>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</si>
  <si>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</si>
  <si>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</si>
  <si>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</si>
  <si>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</si>
  <si>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</si>
  <si>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</si>
  <si>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</si>
  <si>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</si>
  <si>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</si>
  <si>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</si>
  <si>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</si>
  <si>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</si>
  <si>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</si>
  <si>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</si>
  <si>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</si>
  <si>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</si>
  <si>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</si>
  <si>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</si>
  <si>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</si>
  <si>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</si>
  <si>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</si>
  <si>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</si>
  <si>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</si>
  <si>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</si>
  <si>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</si>
  <si>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</si>
  <si>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</si>
  <si>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</si>
  <si>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</si>
  <si>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</si>
  <si>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</si>
  <si>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</si>
  <si>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</si>
  <si>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</si>
  <si>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</si>
  <si>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</si>
  <si>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</si>
  <si>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</si>
  <si>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</si>
  <si>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</si>
  <si>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</si>
  <si>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</si>
  <si>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</si>
  <si>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</si>
  <si>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</si>
  <si>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</si>
  <si>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</si>
  <si>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</si>
  <si>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</si>
  <si>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</si>
  <si>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</si>
  <si>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</si>
  <si>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</si>
  <si>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</si>
  <si>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</si>
  <si>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</si>
  <si>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</si>
  <si>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</si>
  <si>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</si>
  <si>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</si>
  <si>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</si>
  <si>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</si>
  <si>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</si>
  <si>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</si>
  <si>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</si>
  <si>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</si>
  <si>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</si>
  <si>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</si>
  <si>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</si>
  <si>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</si>
  <si>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</si>
  <si>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</si>
  <si>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</si>
  <si>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</si>
  <si>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</si>
  <si>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</si>
  <si>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</si>
  <si>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</si>
  <si>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</si>
  <si>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</si>
  <si>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</si>
  <si>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</si>
  <si>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</si>
  <si>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</si>
  <si>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</si>
  <si>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</si>
  <si>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</si>
  <si>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</si>
  <si>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</si>
  <si>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</si>
  <si>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</si>
  <si>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</si>
  <si>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</si>
  <si>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</si>
  <si>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</si>
  <si>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</si>
  <si>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</si>
  <si>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</si>
  <si>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</si>
  <si>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</si>
  <si>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</si>
  <si>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</si>
  <si>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</si>
  <si>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</si>
  <si>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</si>
  <si>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</si>
  <si>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</si>
  <si>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</si>
  <si>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</si>
  <si>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</si>
  <si>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</si>
  <si>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</si>
  <si>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</si>
  <si>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</si>
  <si>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</si>
  <si>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</si>
  <si>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</si>
  <si>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</si>
  <si>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</si>
  <si>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</si>
  <si>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</si>
  <si>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</si>
  <si>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</si>
  <si>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</si>
  <si>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</si>
  <si>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</si>
  <si>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</si>
  <si>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</si>
  <si>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</si>
  <si>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</si>
  <si>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</si>
  <si>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</si>
  <si>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</si>
  <si>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</si>
  <si>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</si>
  <si>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</si>
  <si>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</si>
  <si>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</si>
  <si>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</si>
  <si>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</si>
  <si>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</si>
  <si>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</si>
  <si>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</si>
  <si>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</si>
  <si>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</si>
  <si>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</si>
  <si>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</si>
  <si>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</si>
  <si>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</si>
  <si>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</si>
  <si>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</si>
  <si>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</si>
  <si>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</si>
  <si>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</si>
  <si>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</si>
  <si>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</si>
  <si>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</si>
  <si>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</si>
  <si>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</si>
  <si>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</si>
  <si>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</si>
  <si>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</si>
  <si>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</si>
  <si>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</si>
  <si>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</si>
  <si>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</si>
  <si>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</si>
  <si>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</si>
  <si>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</si>
  <si>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</si>
  <si>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</si>
  <si>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</si>
  <si>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</si>
  <si>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</si>
  <si>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</si>
  <si>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</si>
  <si>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</si>
  <si>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</si>
  <si>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</si>
  <si>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</si>
  <si>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</si>
  <si>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</si>
  <si>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</si>
  <si>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</si>
  <si>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</si>
  <si>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</si>
  <si>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</si>
  <si>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</si>
  <si>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</si>
  <si>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</si>
  <si>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</si>
  <si>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</si>
  <si>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</si>
  <si>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</si>
  <si>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</si>
  <si>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</si>
  <si>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</si>
  <si>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</si>
  <si>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</si>
  <si>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</si>
  <si>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</si>
  <si>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</si>
  <si>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</si>
  <si>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</si>
  <si>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</si>
  <si>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</si>
  <si>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</si>
  <si>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</si>
  <si>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</si>
  <si>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</si>
  <si>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</si>
  <si>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</si>
  <si>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</si>
  <si>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</si>
  <si>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</si>
  <si>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</si>
  <si>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</si>
  <si>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</si>
  <si>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</si>
  <si>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</si>
  <si>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</si>
  <si>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</si>
  <si>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</si>
  <si>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</si>
  <si>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</si>
  <si>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</si>
  <si>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</si>
  <si>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</si>
  <si>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</si>
  <si>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</si>
  <si>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</si>
  <si>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</si>
  <si>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</si>
  <si>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</si>
  <si>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</si>
  <si>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</si>
  <si>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</si>
  <si>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</si>
  <si>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</si>
  <si>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</si>
  <si>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</si>
  <si>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</si>
  <si>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</si>
  <si>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</si>
  <si>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</si>
  <si>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</si>
  <si>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</si>
  <si>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</si>
  <si>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</si>
  <si>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</si>
  <si>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</si>
  <si>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</si>
  <si>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</si>
  <si>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</si>
  <si>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</si>
  <si>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</si>
  <si>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</si>
  <si>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</si>
  <si>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</si>
  <si>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</si>
  <si>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</si>
  <si>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</si>
  <si>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</si>
  <si>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</si>
  <si>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</si>
  <si>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</si>
  <si>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</si>
  <si>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</si>
  <si>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</si>
  <si>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</si>
  <si>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</si>
  <si>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</si>
  <si>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</si>
  <si>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</si>
  <si>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</si>
  <si>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</si>
  <si>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</si>
  <si>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</si>
  <si>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</si>
  <si>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</si>
  <si>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</si>
  <si>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</si>
  <si>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</si>
  <si>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</si>
  <si>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</si>
  <si>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</si>
  <si>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</si>
  <si>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</si>
  <si>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</si>
  <si>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</si>
  <si>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</si>
  <si>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</si>
  <si>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</si>
  <si>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</si>
  <si>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</si>
  <si>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</si>
  <si>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</si>
  <si>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</si>
  <si>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</si>
  <si>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</si>
  <si>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</si>
  <si>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</si>
  <si>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</si>
  <si>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</si>
  <si>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</si>
  <si>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</si>
  <si>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</si>
  <si>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</si>
  <si>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</si>
  <si>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</si>
  <si>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</si>
  <si>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</si>
  <si>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</si>
  <si>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</si>
  <si>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</si>
  <si>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</si>
  <si>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</si>
  <si>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</si>
  <si>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</si>
  <si>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</si>
  <si>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</si>
  <si>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</si>
  <si>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</si>
  <si>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</si>
  <si>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</si>
  <si>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</si>
  <si>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</si>
  <si>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</si>
  <si>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</si>
  <si>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</si>
  <si>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</si>
  <si>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</si>
  <si>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</si>
  <si>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</si>
  <si>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</si>
  <si>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</si>
  <si>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</si>
  <si>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</si>
  <si>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</si>
  <si>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</si>
  <si>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</si>
  <si>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</si>
  <si>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</si>
  <si>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</si>
  <si>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</si>
  <si>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</si>
  <si>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</si>
  <si>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</si>
  <si>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</si>
  <si>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</si>
  <si>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</si>
  <si>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</si>
  <si>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</si>
  <si>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</si>
  <si>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</si>
  <si>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</si>
  <si>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</si>
  <si>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</si>
  <si>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</si>
  <si>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</si>
  <si>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</si>
  <si>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</si>
  <si>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</si>
  <si>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</si>
  <si>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</si>
  <si>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</si>
  <si>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</si>
  <si>
    <t>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</si>
</sst>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6" t="s">
        <v>0</v>
      </c>
      <c r="B1" s="276"/>
      <c r="C1" s="276"/>
      <c r="D1" s="276"/>
      <c r="E1" s="276"/>
      <c r="F1" s="276"/>
    </row>
    <row r="2" spans="1:6" ht="12.75">
      <c r="A2" s="276" t="s">
        <v>1</v>
      </c>
      <c r="B2" s="276"/>
      <c r="C2" s="276"/>
      <c r="D2" s="276"/>
      <c r="E2" s="276"/>
      <c r="F2" s="276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511</v>
      </c>
      <c r="C8" s="6">
        <v>9.1</v>
      </c>
      <c r="D8" s="6">
        <v>0.45</v>
      </c>
      <c r="E8" s="7">
        <f aca="true" t="shared" si="0" ref="E8:E14">C8*D8</f>
        <v>4.095</v>
      </c>
    </row>
    <row r="9" spans="2:5" ht="12.75">
      <c r="B9" s="6" t="s">
        <v>512</v>
      </c>
      <c r="C9" s="6">
        <v>5.52</v>
      </c>
      <c r="D9" s="6">
        <v>0.51</v>
      </c>
      <c r="E9" s="7">
        <f t="shared" si="0"/>
        <v>2.8152</v>
      </c>
    </row>
    <row r="10" spans="2:5" ht="12.75">
      <c r="B10" s="6" t="s">
        <v>515</v>
      </c>
      <c r="C10" s="6">
        <v>27.52</v>
      </c>
      <c r="D10" s="6">
        <v>0.51</v>
      </c>
      <c r="E10" s="7">
        <f t="shared" si="0"/>
        <v>14.0352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20.9454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 t="s">
        <v>513</v>
      </c>
      <c r="C26" s="6">
        <v>37.51</v>
      </c>
      <c r="D26" s="6">
        <v>0.51</v>
      </c>
      <c r="E26" s="7">
        <f>C26*D26</f>
        <v>19.1301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19.1301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4"/>
      <c r="D40" s="274"/>
      <c r="E40" s="7">
        <f aca="true" t="shared" si="1" ref="E40:E48">C40*D40</f>
        <v>0</v>
      </c>
    </row>
    <row r="41" spans="2:5" ht="12.75">
      <c r="B41" s="8" t="s">
        <v>514</v>
      </c>
      <c r="C41" s="6">
        <v>6.41</v>
      </c>
      <c r="D41" s="6">
        <v>0.3</v>
      </c>
      <c r="E41" s="7">
        <f t="shared" si="1"/>
        <v>1.923</v>
      </c>
    </row>
    <row r="42" spans="2:5" ht="12.75">
      <c r="B42" s="8" t="s">
        <v>21</v>
      </c>
      <c r="C42" s="274"/>
      <c r="D42" s="274"/>
      <c r="E42" s="7">
        <f t="shared" si="1"/>
        <v>0</v>
      </c>
    </row>
    <row r="43" spans="2:5" ht="12.75">
      <c r="B43" s="8" t="s">
        <v>22</v>
      </c>
      <c r="C43" s="6">
        <v>6.41</v>
      </c>
      <c r="D43" s="6">
        <v>0.85</v>
      </c>
      <c r="E43" s="7">
        <f t="shared" si="1"/>
        <v>5.4485</v>
      </c>
    </row>
    <row r="44" spans="2:5" ht="12.75">
      <c r="B44" s="8" t="s">
        <v>23</v>
      </c>
      <c r="C44" s="274"/>
      <c r="D44" s="274"/>
      <c r="E44" s="7">
        <f t="shared" si="1"/>
        <v>0</v>
      </c>
    </row>
    <row r="45" spans="2:5" ht="12.75">
      <c r="B45" s="8" t="s">
        <v>24</v>
      </c>
      <c r="C45" s="6">
        <v>2.54</v>
      </c>
      <c r="D45" s="6">
        <v>0.25</v>
      </c>
      <c r="E45" s="7">
        <f t="shared" si="1"/>
        <v>0.635</v>
      </c>
    </row>
    <row r="46" spans="2:5" ht="12.75">
      <c r="B46" s="8" t="s">
        <v>25</v>
      </c>
      <c r="C46" s="274"/>
      <c r="D46" s="274"/>
      <c r="E46" s="7">
        <f t="shared" si="1"/>
        <v>0</v>
      </c>
    </row>
    <row r="47" spans="2:5" ht="12.7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 ht="12.75">
      <c r="B48" s="11" t="s">
        <v>27</v>
      </c>
      <c r="C48" s="274"/>
      <c r="D48" s="274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8.0065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48.082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I13" sqref="I13"/>
    </sheetView>
  </sheetViews>
  <sheetFormatPr defaultColWidth="9.140625" defaultRowHeight="12.75"/>
  <cols>
    <col min="6" max="7" width="10.57421875" style="0" bestFit="1" customWidth="1"/>
  </cols>
  <sheetData>
    <row r="1" spans="1:15" ht="12.7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9" ht="12.75">
      <c r="F8" t="s">
        <v>530</v>
      </c>
      <c r="G8" t="s">
        <v>531</v>
      </c>
      <c r="H8" t="s">
        <v>532</v>
      </c>
      <c r="I8" t="s">
        <v>245</v>
      </c>
    </row>
    <row r="9" spans="1:13" ht="14.25">
      <c r="A9" t="s">
        <v>252</v>
      </c>
      <c r="F9" s="6">
        <v>9.1</v>
      </c>
      <c r="G9" s="6">
        <v>5.52</v>
      </c>
      <c r="H9" s="6">
        <v>27.52</v>
      </c>
      <c r="I9" s="6">
        <f>'FCIV.1a'!C26</f>
        <v>37.51</v>
      </c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f>'FCIV.1a'!D8</f>
        <v>0.45</v>
      </c>
      <c r="G13" s="6">
        <f>'FCIV.1a'!D9</f>
        <v>0.51</v>
      </c>
      <c r="H13" s="6">
        <f>'FCIV.1a'!D10</f>
        <v>0.51</v>
      </c>
      <c r="I13" s="6">
        <f>'FCIV.1a'!D26</f>
        <v>0.51</v>
      </c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1.638</v>
      </c>
      <c r="G21" s="7">
        <f aca="true" t="shared" si="0" ref="G21:M21">G9*G13*G17</f>
        <v>1.12608</v>
      </c>
      <c r="H21" s="7">
        <f t="shared" si="0"/>
        <v>5.61408</v>
      </c>
      <c r="I21" s="7">
        <f t="shared" si="0"/>
        <v>9.56505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30.794399999999996</v>
      </c>
      <c r="G33" s="9">
        <f aca="true" t="shared" si="1" ref="G33:M33">G21*G25*G29</f>
        <v>21.170304</v>
      </c>
      <c r="H33" s="9">
        <f t="shared" si="1"/>
        <v>105.54470400000001</v>
      </c>
      <c r="I33" s="9">
        <f t="shared" si="1"/>
        <v>179.82294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337.332348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14" sqref="F14"/>
    </sheetView>
  </sheetViews>
  <sheetFormatPr defaultColWidth="9.140625" defaultRowHeight="12.75"/>
  <cols>
    <col min="5" max="5" width="12.7109375" style="0" customWidth="1"/>
  </cols>
  <sheetData>
    <row r="1" spans="1:15" ht="12.7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>
        <v>1</v>
      </c>
      <c r="G8">
        <v>2</v>
      </c>
      <c r="H8">
        <v>3</v>
      </c>
    </row>
    <row r="9" spans="1:13" ht="14.25">
      <c r="A9" t="s">
        <v>252</v>
      </c>
      <c r="F9" s="6">
        <v>0.83</v>
      </c>
      <c r="G9" s="6">
        <v>1.13</v>
      </c>
      <c r="H9" s="6">
        <v>0.04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0.09013122719999998</v>
      </c>
      <c r="G29" s="7">
        <f aca="true" t="shared" si="0" ref="G29:M29">G9*G13*G17*G21*G25</f>
        <v>0.139931064</v>
      </c>
      <c r="H29" s="7">
        <f t="shared" si="0"/>
        <v>0.004953312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42.36167678399999</v>
      </c>
      <c r="G37" s="9">
        <f aca="true" t="shared" si="1" ref="G37:M37">G29*G33</f>
        <v>65.76760008</v>
      </c>
      <c r="H37" s="9">
        <f t="shared" si="1"/>
        <v>2.32805664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110.45733350399999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1">
      <selection activeCell="N36" sqref="N36"/>
    </sheetView>
  </sheetViews>
  <sheetFormatPr defaultColWidth="9.140625" defaultRowHeight="12.75"/>
  <sheetData>
    <row r="1" spans="1:11" ht="12.75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44.25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518.256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2.75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110.45733350399999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337.332348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518.256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966.045681504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6">
      <selection activeCell="L59" sqref="L59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2" ht="12.75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9" ht="12.75">
      <c r="A5" s="160"/>
      <c r="B5" s="16" t="s">
        <v>280</v>
      </c>
      <c r="H5" s="9">
        <f>'FCV.1ef'!H45</f>
        <v>966.045681504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505.89727800000003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1.9095688463142906</v>
      </c>
      <c r="I13" s="17"/>
      <c r="K13" s="173" t="s">
        <v>290</v>
      </c>
      <c r="L13" s="172" t="s">
        <v>164</v>
      </c>
      <c r="M13" s="170">
        <f>(1-H13^L11)/(1-H13^(L11+1))</f>
        <v>0.5066045722817507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0.5066045722817507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0.4933954277182493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966.045681504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476.6425222210337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476.6425222210337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44.25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10.771582423074207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33.6611950721069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1749.87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3.6259604519774067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26.725423728813563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6" t="s">
        <v>455</v>
      </c>
      <c r="B1" s="276"/>
      <c r="C1" s="276"/>
      <c r="D1" s="276"/>
      <c r="E1" s="276"/>
      <c r="F1" s="276"/>
    </row>
    <row r="3" ht="13.5" thickBot="1"/>
    <row r="4" spans="1:4" ht="14.25">
      <c r="A4" s="187" t="s">
        <v>456</v>
      </c>
      <c r="B4" s="262">
        <f>'FCIV.2'!I32</f>
        <v>78.24112611676082</v>
      </c>
      <c r="C4" s="188"/>
      <c r="D4" s="184"/>
    </row>
    <row r="5" spans="1:4" ht="14.25">
      <c r="A5" s="190" t="s">
        <v>457</v>
      </c>
      <c r="B5" s="263">
        <f>'FCIV.2'!I30</f>
        <v>77.21646603331166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10.771582423074207</v>
      </c>
      <c r="C7" s="185"/>
      <c r="D7" s="185"/>
    </row>
    <row r="8" spans="1:4" ht="12.75">
      <c r="A8" s="190" t="s">
        <v>460</v>
      </c>
      <c r="B8" s="263">
        <f>AQS!C28</f>
        <v>26.725423728813563</v>
      </c>
      <c r="C8" s="185"/>
      <c r="D8" s="185"/>
    </row>
    <row r="9" spans="1:4" ht="12.75">
      <c r="A9" s="190" t="s">
        <v>461</v>
      </c>
      <c r="B9" s="263">
        <f>AQS!C26</f>
        <v>3.6259604519774067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2.6552354105924794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4.600102338440679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Verifica</v>
      </c>
    </row>
    <row r="23" ht="12.75">
      <c r="F23" s="17"/>
    </row>
    <row r="24" spans="5:6" ht="12.75">
      <c r="E24">
        <f>E17/E19</f>
        <v>0.5772122477371968</v>
      </c>
      <c r="F24" t="s">
        <v>535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 ht="12.75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 ht="12.75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 ht="12.75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2" t="s">
        <v>475</v>
      </c>
      <c r="B10" s="292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8" t="s">
        <v>477</v>
      </c>
      <c r="B14" s="288"/>
      <c r="C14" s="288"/>
      <c r="D14" s="288"/>
      <c r="E14" s="288"/>
    </row>
    <row r="15" ht="12.75">
      <c r="A15" s="100"/>
    </row>
    <row r="16" spans="1:5" ht="12.75">
      <c r="A16" s="288" t="s">
        <v>478</v>
      </c>
      <c r="B16" s="288"/>
      <c r="C16" s="288"/>
      <c r="D16" s="288"/>
      <c r="E16" s="288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 ht="12.75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6" t="s">
        <v>485</v>
      </c>
      <c r="B12" s="327"/>
      <c r="C12" s="255" t="s">
        <v>486</v>
      </c>
      <c r="D12" s="179"/>
      <c r="E12" s="255" t="s">
        <v>487</v>
      </c>
      <c r="F12" s="35"/>
      <c r="G12" s="35"/>
      <c r="H12" s="327" t="s">
        <v>490</v>
      </c>
      <c r="I12" s="327"/>
      <c r="J12" s="327"/>
      <c r="K12" s="77"/>
      <c r="M12" s="35"/>
      <c r="N12" s="204"/>
    </row>
    <row r="13" spans="1:14" ht="12.75">
      <c r="A13" s="336" t="s">
        <v>488</v>
      </c>
      <c r="B13" s="327"/>
      <c r="C13" s="337" t="s">
        <v>489</v>
      </c>
      <c r="D13" s="282"/>
      <c r="E13" s="327" t="s">
        <v>491</v>
      </c>
      <c r="F13" s="327"/>
      <c r="G13" s="327"/>
      <c r="H13" s="327" t="s">
        <v>492</v>
      </c>
      <c r="I13" s="327"/>
      <c r="J13" s="282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 ht="12.75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2.75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2.75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 ht="12.75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ht="13.5" thickBot="1"/>
    <row r="12" spans="1:10" ht="12.75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 ht="12.75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 ht="12.75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 ht="12.75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 ht="12.75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 ht="12.75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 ht="12.75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 ht="12.75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ht="13.5" thickBot="1"/>
    <row r="45" spans="1:10" ht="12.75">
      <c r="A45" s="344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 ht="12.75">
      <c r="A46" s="359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60"/>
      <c r="B47" s="355"/>
      <c r="C47" s="340"/>
      <c r="D47" s="340"/>
      <c r="E47" s="340"/>
      <c r="F47" s="340"/>
      <c r="G47" s="340"/>
      <c r="H47" s="340"/>
      <c r="I47" s="340"/>
      <c r="J47" s="356"/>
    </row>
    <row r="48" spans="1:10" ht="12.75">
      <c r="A48" s="357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 ht="12.75">
      <c r="A49" s="358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 ht="12.75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 ht="12.75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 ht="12.75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 ht="12.75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 ht="12.75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2" ht="12.75">
      <c r="A11" s="288" t="s">
        <v>389</v>
      </c>
      <c r="B11" s="288"/>
    </row>
    <row r="12" spans="1:2" ht="12.75">
      <c r="A12" s="288" t="s">
        <v>390</v>
      </c>
      <c r="B12" s="288"/>
    </row>
    <row r="13" spans="1:2" ht="12.75">
      <c r="A13" s="288" t="s">
        <v>391</v>
      </c>
      <c r="B13" s="288"/>
    </row>
    <row r="15" ht="12.75">
      <c r="A15" t="s">
        <v>392</v>
      </c>
    </row>
    <row r="16" spans="1:6" ht="12.75">
      <c r="A16" s="248"/>
      <c r="B16" s="249"/>
      <c r="C16" s="288" t="s">
        <v>393</v>
      </c>
      <c r="D16" s="288"/>
      <c r="E16" s="147"/>
      <c r="F16" s="203" t="s">
        <v>503</v>
      </c>
    </row>
    <row r="17" spans="1:6" ht="12.75">
      <c r="A17" s="248"/>
      <c r="B17" s="250"/>
      <c r="C17" s="288" t="s">
        <v>394</v>
      </c>
      <c r="D17" s="288"/>
      <c r="E17" s="251"/>
      <c r="F17" s="203" t="s">
        <v>503</v>
      </c>
    </row>
    <row r="18" spans="1:6" ht="12.75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6" ht="12.75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6" ht="12.75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6" ht="12.75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2:6" ht="12.75">
      <c r="B22" s="252"/>
      <c r="C22" s="288" t="s">
        <v>400</v>
      </c>
      <c r="D22" s="288"/>
      <c r="E22" s="251"/>
      <c r="F22" s="203" t="s">
        <v>503</v>
      </c>
    </row>
    <row r="24" spans="1:9" ht="12.75">
      <c r="A24" t="s">
        <v>401</v>
      </c>
      <c r="F24" s="408" t="s">
        <v>402</v>
      </c>
      <c r="G24" s="408"/>
      <c r="H24" s="408"/>
      <c r="I24" s="408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08" t="s">
        <v>406</v>
      </c>
      <c r="G32" s="408"/>
      <c r="H32" s="408"/>
      <c r="I32" s="408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6" t="s">
        <v>32</v>
      </c>
      <c r="B1" s="276"/>
      <c r="C1" s="276"/>
      <c r="D1" s="276"/>
      <c r="E1" s="276"/>
      <c r="F1" s="276"/>
      <c r="G1" s="276"/>
    </row>
    <row r="2" spans="1:7" ht="12.75">
      <c r="A2" s="276" t="s">
        <v>33</v>
      </c>
      <c r="B2" s="276"/>
      <c r="C2" s="276"/>
      <c r="D2" s="276"/>
      <c r="E2" s="276"/>
      <c r="F2" s="276"/>
      <c r="G2" s="276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516</v>
      </c>
      <c r="C8" s="6">
        <v>0.28</v>
      </c>
      <c r="D8" s="6">
        <v>0.45</v>
      </c>
      <c r="E8" s="6">
        <v>0.7</v>
      </c>
      <c r="F8" s="22">
        <f>C8*D8*E8</f>
        <v>0.08820000000000001</v>
      </c>
    </row>
    <row r="9" spans="2:6" ht="12.75">
      <c r="B9" s="6" t="s">
        <v>517</v>
      </c>
      <c r="C9" s="6">
        <v>1.72</v>
      </c>
      <c r="D9" s="6">
        <v>2.08</v>
      </c>
      <c r="E9" s="6">
        <v>0.7</v>
      </c>
      <c r="F9" s="22">
        <f aca="true" t="shared" si="0" ref="F9:F14">C9*D9*E9</f>
        <v>2.50432</v>
      </c>
    </row>
    <row r="10" spans="2:6" ht="12.75">
      <c r="B10" s="6" t="s">
        <v>518</v>
      </c>
      <c r="C10" s="6">
        <v>17.27</v>
      </c>
      <c r="D10" s="6">
        <v>0.43</v>
      </c>
      <c r="E10" s="6">
        <v>0.6</v>
      </c>
      <c r="F10" s="22">
        <f t="shared" si="0"/>
        <v>4.45566</v>
      </c>
    </row>
    <row r="11" spans="2:6" ht="12.75">
      <c r="B11" s="275" t="s">
        <v>534</v>
      </c>
      <c r="C11" s="6">
        <v>16.24</v>
      </c>
      <c r="D11" s="6">
        <v>0.45</v>
      </c>
      <c r="E11" s="6">
        <v>0.9</v>
      </c>
      <c r="F11" s="22">
        <f t="shared" si="0"/>
        <v>6.5772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13.62538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 t="s">
        <v>519</v>
      </c>
      <c r="C19" s="6">
        <v>44.25</v>
      </c>
      <c r="D19" s="6">
        <v>0.59</v>
      </c>
      <c r="E19" s="6">
        <v>0.7</v>
      </c>
      <c r="F19" s="22">
        <f>C19*D19*E19</f>
        <v>18.275249999999996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18.275249999999996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533</v>
      </c>
      <c r="C26" s="6">
        <v>6.74</v>
      </c>
      <c r="D26" s="6">
        <v>0.4</v>
      </c>
      <c r="E26" s="6">
        <v>1</v>
      </c>
      <c r="F26" s="22">
        <f>C26*D26*E26</f>
        <v>2.696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2.696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34.59663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 ht="12.75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0.28125" style="0" customWidth="1"/>
  </cols>
  <sheetData>
    <row r="1" spans="1:6" ht="12.75">
      <c r="A1" s="276" t="s">
        <v>56</v>
      </c>
      <c r="B1" s="276"/>
      <c r="C1" s="276"/>
      <c r="D1" s="276"/>
      <c r="E1" s="276"/>
      <c r="F1" s="276"/>
    </row>
    <row r="2" spans="1:6" ht="12.75">
      <c r="A2" s="276" t="s">
        <v>57</v>
      </c>
      <c r="B2" s="276"/>
      <c r="C2" s="276"/>
      <c r="D2" s="276"/>
      <c r="E2" s="276"/>
      <c r="F2" s="276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520</v>
      </c>
      <c r="C9" s="6">
        <v>0.83</v>
      </c>
      <c r="D9" s="6">
        <v>2</v>
      </c>
      <c r="E9" s="7">
        <f aca="true" t="shared" si="0" ref="E9:E21">C9*D9</f>
        <v>1.66</v>
      </c>
    </row>
    <row r="10" spans="2:5" ht="12.75">
      <c r="B10" s="6" t="s">
        <v>521</v>
      </c>
      <c r="C10" s="6">
        <v>1.13</v>
      </c>
      <c r="D10" s="6">
        <v>2</v>
      </c>
      <c r="E10" s="7">
        <f t="shared" si="0"/>
        <v>2.26</v>
      </c>
    </row>
    <row r="11" spans="2:5" ht="12.75">
      <c r="B11" s="6" t="s">
        <v>522</v>
      </c>
      <c r="C11" s="6">
        <v>0.04</v>
      </c>
      <c r="D11" s="6">
        <v>2</v>
      </c>
      <c r="E11" s="7">
        <f t="shared" si="0"/>
        <v>0.08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6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42.314062500000006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">
      <selection activeCell="F58" sqref="F58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3" ht="13.5" thickBot="1">
      <c r="A4" s="69"/>
      <c r="B4" s="293" t="s">
        <v>119</v>
      </c>
      <c r="C4" s="293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0.57</v>
      </c>
      <c r="I9" s="89">
        <v>0.9</v>
      </c>
      <c r="J9" s="92">
        <f>D9*E9*F9*G9*H9*I9</f>
        <v>0.10815747263999996</v>
      </c>
    </row>
    <row r="10" spans="2:10" ht="12.75">
      <c r="B10" s="88" t="s">
        <v>525</v>
      </c>
      <c r="C10" s="89" t="s">
        <v>527</v>
      </c>
      <c r="D10" s="95">
        <v>1.13</v>
      </c>
      <c r="E10" s="91">
        <v>0.84</v>
      </c>
      <c r="F10" s="91">
        <v>0.7</v>
      </c>
      <c r="G10" s="91">
        <f>0.48*0.9</f>
        <v>0.432</v>
      </c>
      <c r="H10" s="91">
        <v>0.57</v>
      </c>
      <c r="I10" s="89">
        <v>0.9</v>
      </c>
      <c r="J10" s="92">
        <f aca="true" t="shared" si="0" ref="J10:J18">D10*E10*F10*G10*H10*I10</f>
        <v>0.14725053503999994</v>
      </c>
    </row>
    <row r="11" spans="2:10" ht="12.75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0.0059439744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88" t="s">
        <v>144</v>
      </c>
      <c r="D20" s="288"/>
      <c r="E20" s="288"/>
      <c r="F20" s="288"/>
      <c r="G20" s="288"/>
      <c r="H20" s="288"/>
      <c r="J20" s="9">
        <f>SUM(J9:J18)</f>
        <v>0.2613519820799999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88" t="s">
        <v>145</v>
      </c>
      <c r="D22" s="288"/>
      <c r="E22" s="288"/>
      <c r="F22" s="288"/>
      <c r="G22" s="288"/>
    </row>
    <row r="23" spans="3:10" ht="13.5">
      <c r="C23" t="s">
        <v>146</v>
      </c>
      <c r="D23" s="6" t="s">
        <v>528</v>
      </c>
      <c r="E23" s="289" t="s">
        <v>147</v>
      </c>
      <c r="F23" s="290"/>
      <c r="G23" s="290"/>
      <c r="H23" s="290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88" t="s">
        <v>150</v>
      </c>
      <c r="D27" s="288"/>
      <c r="E27" s="288"/>
      <c r="F27" s="288"/>
      <c r="G27" s="288"/>
      <c r="J27" s="9">
        <f>J20*J23*J25</f>
        <v>160.88828016844792</v>
      </c>
    </row>
    <row r="29" spans="2:3" ht="13.5" thickBot="1">
      <c r="B29" s="291" t="s">
        <v>151</v>
      </c>
      <c r="C29" s="291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1" t="s">
        <v>156</v>
      </c>
      <c r="D35" s="282"/>
      <c r="E35" s="282"/>
      <c r="F35" s="35"/>
      <c r="G35" s="35"/>
      <c r="H35" s="9">
        <f>'FCIV.1d'!G5</f>
        <v>44.25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1" t="s">
        <v>157</v>
      </c>
      <c r="D39" s="282"/>
      <c r="E39" s="282"/>
      <c r="F39" s="35"/>
      <c r="G39" s="35"/>
      <c r="H39" s="9">
        <f>H31*H33*H35*H37</f>
        <v>726.4079999999999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887.2962801684478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5"/>
      <c r="D45" s="287" t="s">
        <v>165</v>
      </c>
      <c r="E45" s="287"/>
      <c r="F45" s="287"/>
      <c r="G45" s="287"/>
      <c r="H45" s="287"/>
      <c r="I45" s="7">
        <f>'FCIV.2'!I22</f>
        <v>4303.196221800001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0.998953359364572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0.20619470608228438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0.998953359364572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1" t="s">
        <v>162</v>
      </c>
      <c r="C51" s="282"/>
      <c r="D51" s="282"/>
      <c r="E51" s="282"/>
      <c r="F51" s="282"/>
      <c r="G51" s="35"/>
      <c r="H51" s="35"/>
      <c r="I51" s="9">
        <f>I44</f>
        <v>887.2962801684478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886.3675998259594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L20" sqref="L20"/>
    </sheetView>
  </sheetViews>
  <sheetFormatPr defaultColWidth="9.140625" defaultRowHeight="12.75"/>
  <sheetData>
    <row r="1" spans="1:11" ht="12.75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ht="13.5" thickBot="1"/>
    <row r="6" spans="2:10" ht="12.75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4" t="s">
        <v>179</v>
      </c>
      <c r="C10" s="282"/>
      <c r="D10" s="35"/>
      <c r="E10" s="35"/>
      <c r="F10" s="35"/>
      <c r="G10" s="35"/>
      <c r="H10" s="35"/>
      <c r="I10" s="6">
        <f>SUM('FCIV.1a'!C8:C10)</f>
        <v>42.14</v>
      </c>
      <c r="J10" s="37"/>
    </row>
    <row r="11" spans="2:10" ht="12.75">
      <c r="B11" s="294" t="s">
        <v>180</v>
      </c>
      <c r="C11" s="282"/>
      <c r="D11" s="282"/>
      <c r="E11" s="35"/>
      <c r="F11" s="35"/>
      <c r="G11" s="35"/>
      <c r="H11" s="35"/>
      <c r="I11" s="6">
        <f>SUM('FCIV.1a'!C26)</f>
        <v>37.51</v>
      </c>
      <c r="J11" s="37"/>
    </row>
    <row r="12" spans="2:10" ht="12.75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2:10" ht="12.75">
      <c r="B13" s="294" t="s">
        <v>182</v>
      </c>
      <c r="C13" s="282"/>
      <c r="D13" s="282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4" t="s">
        <v>185</v>
      </c>
      <c r="C17" s="282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</f>
        <v>26.378</v>
      </c>
      <c r="J17" s="37"/>
    </row>
    <row r="18" spans="2:10" ht="12.75">
      <c r="B18" s="294" t="s">
        <v>529</v>
      </c>
      <c r="C18" s="282"/>
      <c r="D18" s="282"/>
      <c r="E18" s="35"/>
      <c r="F18" s="35"/>
      <c r="G18" s="35"/>
      <c r="H18" s="35"/>
      <c r="I18" s="6">
        <f>'FCIV.1b'!C26*'FCIV.1b'!E26</f>
        <v>6.74</v>
      </c>
      <c r="J18" s="37"/>
    </row>
    <row r="19" spans="2:10" ht="12.75">
      <c r="B19" s="294" t="s">
        <v>186</v>
      </c>
      <c r="C19" s="282"/>
      <c r="D19" s="282"/>
      <c r="E19" s="35"/>
      <c r="F19" s="35"/>
      <c r="G19" s="35"/>
      <c r="H19" s="35"/>
      <c r="I19" s="6">
        <f>'FCIV.1b'!C19*'FCIV.1b'!E19</f>
        <v>30.974999999999998</v>
      </c>
      <c r="J19" s="37"/>
    </row>
    <row r="20" spans="2:10" ht="12.75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143.743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4" t="s">
        <v>189</v>
      </c>
      <c r="C24" s="282"/>
      <c r="D24" s="35"/>
      <c r="E24" s="35"/>
      <c r="F24" s="35"/>
      <c r="G24" s="35"/>
      <c r="H24" s="35"/>
      <c r="I24" s="9">
        <f>'FCIV.1d'!G9</f>
        <v>165.9375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0.8662478342749529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</v>
      </c>
    </row>
    <row r="34" spans="2:10" ht="12.75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78.24112611676082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80.33411013013749</v>
      </c>
    </row>
    <row r="37" spans="2:10" ht="12.75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78.24112611676082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I22" sqref="I22:J22"/>
    </sheetView>
  </sheetViews>
  <sheetFormatPr defaultColWidth="9.140625" defaultRowHeight="12.75"/>
  <sheetData>
    <row r="1" spans="1:11" ht="12.75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ht="13.5" thickBot="1"/>
    <row r="5" spans="2:10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2:10" ht="12.75">
      <c r="B6" s="313"/>
      <c r="C6" s="314"/>
      <c r="D6" s="314"/>
      <c r="E6" s="314"/>
      <c r="F6" s="314"/>
      <c r="G6" s="315"/>
      <c r="H6" s="316"/>
      <c r="I6" s="317"/>
      <c r="J6" s="318"/>
    </row>
    <row r="7" spans="2:10" ht="12.75">
      <c r="B7" s="294" t="s">
        <v>206</v>
      </c>
      <c r="C7" s="282"/>
      <c r="D7" s="282"/>
      <c r="E7" s="282"/>
      <c r="F7" s="282"/>
      <c r="G7" s="307"/>
      <c r="H7" s="310">
        <f>'FCIV.1a'!E52</f>
        <v>48.082</v>
      </c>
      <c r="I7" s="280"/>
      <c r="J7" s="309"/>
    </row>
    <row r="8" spans="2:10" ht="12.75">
      <c r="B8" s="294"/>
      <c r="C8" s="282"/>
      <c r="D8" s="282"/>
      <c r="E8" s="282"/>
      <c r="F8" s="282"/>
      <c r="G8" s="307"/>
      <c r="H8" s="308"/>
      <c r="I8" s="280"/>
      <c r="J8" s="309"/>
    </row>
    <row r="9" spans="2:10" ht="12.75">
      <c r="B9" s="294" t="s">
        <v>207</v>
      </c>
      <c r="C9" s="282"/>
      <c r="D9" s="282"/>
      <c r="E9" s="282"/>
      <c r="F9" s="282"/>
      <c r="G9" s="307"/>
      <c r="H9" s="310">
        <f>'FCIV.1b'!F49</f>
        <v>34.59663</v>
      </c>
      <c r="I9" s="280"/>
      <c r="J9" s="309"/>
    </row>
    <row r="10" spans="2:10" ht="12.75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2:10" ht="12.75">
      <c r="B11" s="294" t="s">
        <v>208</v>
      </c>
      <c r="C11" s="282"/>
      <c r="D11" s="282"/>
      <c r="E11" s="282"/>
      <c r="F11" s="282"/>
      <c r="G11" s="307"/>
      <c r="H11" s="310">
        <f>'FCIV.1c'!E22</f>
        <v>4</v>
      </c>
      <c r="I11" s="280"/>
      <c r="J11" s="309"/>
    </row>
    <row r="12" spans="2:10" ht="12.75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2:10" ht="12.75">
      <c r="B13" s="294" t="s">
        <v>209</v>
      </c>
      <c r="C13" s="282"/>
      <c r="D13" s="282"/>
      <c r="E13" s="282"/>
      <c r="F13" s="282"/>
      <c r="G13" s="307"/>
      <c r="H13" s="310">
        <f>'FCIV.1d'!G60</f>
        <v>42.314062500000006</v>
      </c>
      <c r="I13" s="311"/>
      <c r="J13" s="312"/>
    </row>
    <row r="14" spans="2:10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9:10" ht="13.5" thickBot="1">
      <c r="I15" s="306" t="s">
        <v>67</v>
      </c>
      <c r="J15" s="304"/>
    </row>
    <row r="16" spans="2:10" ht="13.5" thickBot="1">
      <c r="B16" t="s">
        <v>210</v>
      </c>
      <c r="I16" s="301">
        <f>SUM(H7,H9,H11,H13)</f>
        <v>128.9926925</v>
      </c>
      <c r="J16" s="302"/>
    </row>
    <row r="17" spans="9:10" ht="13.5" thickBot="1">
      <c r="I17" s="298" t="s">
        <v>64</v>
      </c>
      <c r="J17" s="298"/>
    </row>
    <row r="18" spans="2:10" ht="13.5" thickBot="1">
      <c r="B18" t="s">
        <v>211</v>
      </c>
      <c r="I18" s="301">
        <f>'FCIV.1f'!I30</f>
        <v>1390</v>
      </c>
      <c r="J18" s="302"/>
    </row>
    <row r="19" spans="9:10" ht="13.5" thickBot="1">
      <c r="I19" s="298" t="s">
        <v>64</v>
      </c>
      <c r="J19" s="298"/>
    </row>
    <row r="20" spans="9:10" ht="13.5" thickBot="1">
      <c r="I20" s="299">
        <v>0.024</v>
      </c>
      <c r="J20" s="300"/>
    </row>
    <row r="21" spans="9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I16*I18*I20+'FCIV.1d'!G50</f>
        <v>4303.196221800001</v>
      </c>
      <c r="J22" s="302"/>
    </row>
    <row r="23" spans="9:10" ht="13.5" thickBot="1">
      <c r="I23" s="297" t="s">
        <v>213</v>
      </c>
      <c r="J23" s="298"/>
    </row>
    <row r="24" spans="2:10" ht="13.5" thickBot="1">
      <c r="B24" t="s">
        <v>214</v>
      </c>
      <c r="I24" s="301">
        <f>'FCIV.1e'!I53</f>
        <v>886.3675998259594</v>
      </c>
      <c r="J24" s="302"/>
    </row>
    <row r="25" spans="9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3416.828621974041</v>
      </c>
      <c r="J26" s="302"/>
    </row>
    <row r="27" spans="9:10" ht="13.5" thickBot="1">
      <c r="I27" s="298" t="s">
        <v>100</v>
      </c>
      <c r="J27" s="298"/>
    </row>
    <row r="28" spans="2:10" ht="13.5" thickBot="1">
      <c r="B28" t="s">
        <v>216</v>
      </c>
      <c r="I28" s="301">
        <f>'FCIV.1d'!G5</f>
        <v>44.25</v>
      </c>
      <c r="J28" s="302"/>
    </row>
    <row r="29" spans="9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77.21646603331166</v>
      </c>
      <c r="J30" s="300"/>
    </row>
    <row r="31" spans="9:10" ht="13.5" thickBot="1">
      <c r="I31" s="298" t="s">
        <v>300</v>
      </c>
      <c r="J31" s="298"/>
    </row>
    <row r="32" spans="2:10" ht="13.5" thickBot="1">
      <c r="B32" t="s">
        <v>218</v>
      </c>
      <c r="I32" s="301">
        <f>'FCIV.1f'!I41</f>
        <v>78.24112611676082</v>
      </c>
      <c r="J32" s="302"/>
    </row>
    <row r="34" spans="7:9" ht="12.75">
      <c r="G34" t="str">
        <f>IF(I30&lt;=I32,"Verifica","Não verifica")</f>
        <v>Verifica</v>
      </c>
      <c r="I34" t="str">
        <f>IF(G34="Verifica","O.K.","K.O.")</f>
        <v>O.K.</v>
      </c>
    </row>
    <row r="36" spans="8:9" ht="12.75">
      <c r="H36" s="137" t="s">
        <v>219</v>
      </c>
      <c r="I36" s="138">
        <f>I30/I32</f>
        <v>0.9869038172850421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28" sqref="I28"/>
    </sheetView>
  </sheetViews>
  <sheetFormatPr defaultColWidth="9.140625" defaultRowHeight="12.75"/>
  <sheetData>
    <row r="1" spans="1:11" ht="12.7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20.9454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19.1301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4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42.314062500000006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86.38956250000001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86.38956250000001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505.89727800000003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10" sqref="D10"/>
    </sheetView>
  </sheetViews>
  <sheetFormatPr defaultColWidth="9.140625" defaultRowHeight="12.75"/>
  <cols>
    <col min="2" max="2" width="41.421875" style="0" bestFit="1" customWidth="1"/>
    <col min="4" max="4" width="11.00390625" style="0" customWidth="1"/>
  </cols>
  <sheetData>
    <row r="1" spans="1:6" ht="12.75">
      <c r="A1" s="276" t="s">
        <v>241</v>
      </c>
      <c r="B1" s="276"/>
      <c r="C1" s="276"/>
      <c r="D1" s="276"/>
      <c r="E1" s="276"/>
      <c r="F1" s="276"/>
    </row>
    <row r="2" spans="1:6" ht="12.75">
      <c r="A2" s="276" t="s">
        <v>242</v>
      </c>
      <c r="B2" s="276"/>
      <c r="C2" s="276"/>
      <c r="D2" s="276"/>
      <c r="E2" s="276"/>
      <c r="F2" s="276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6" t="s">
        <v>513</v>
      </c>
      <c r="C9" s="6">
        <v>37.51</v>
      </c>
      <c r="D9" s="6">
        <v>0.51</v>
      </c>
      <c r="E9" s="22">
        <f>C9*D9</f>
        <v>19.1301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19.1301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520</v>
      </c>
      <c r="C18" s="6">
        <v>0.83</v>
      </c>
      <c r="D18" s="6">
        <v>2</v>
      </c>
      <c r="E18" s="22">
        <f aca="true" t="shared" si="0" ref="E18:E29">C18*D18</f>
        <v>1.66</v>
      </c>
    </row>
    <row r="19" spans="2:5" ht="12.75">
      <c r="B19" s="6" t="s">
        <v>521</v>
      </c>
      <c r="C19" s="6">
        <v>1.13</v>
      </c>
      <c r="D19" s="6">
        <v>2</v>
      </c>
      <c r="E19" s="22">
        <f t="shared" si="0"/>
        <v>2.26</v>
      </c>
    </row>
    <row r="20" spans="2:5" ht="12.75">
      <c r="B20" s="6" t="s">
        <v>522</v>
      </c>
      <c r="C20" s="6">
        <v>0.04</v>
      </c>
      <c r="D20" s="6">
        <v>2</v>
      </c>
      <c r="E20" s="22">
        <f t="shared" si="0"/>
        <v>0.08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2011-05-31T23:29:43Z</dcterms:modified>
  <cp:category/>
  <cp:version/>
  <cp:contentType/>
  <cp:contentStatus/>
</cp:coreProperties>
</file>