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FESSORES" sheetId="1" r:id="rId1"/>
    <sheet name="9.º ANO" sheetId="2" r:id="rId2"/>
    <sheet name="12.º ANO" sheetId="3" r:id="rId3"/>
    <sheet name="Folha1" sheetId="4" r:id="rId4"/>
    <sheet name="Folha2" sheetId="5" r:id="rId5"/>
    <sheet name="Folha3" sheetId="6" r:id="rId6"/>
  </sheets>
  <definedNames>
    <definedName name="_xlfn.AVERAGEIF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<sst xmlns="http://schemas.openxmlformats.org/spreadsheetml/2006/main" count="13341" uniqueCount="218">
  <si>
    <t>nº inquérito</t>
  </si>
  <si>
    <t>Niv</t>
  </si>
  <si>
    <t>Total</t>
  </si>
  <si>
    <t>1.1</t>
  </si>
  <si>
    <t>1.2</t>
  </si>
  <si>
    <t>1.3</t>
  </si>
  <si>
    <t>1.4</t>
  </si>
  <si>
    <t>1.5</t>
  </si>
  <si>
    <t>1.6</t>
  </si>
  <si>
    <t>1.7</t>
  </si>
  <si>
    <t>1.8</t>
  </si>
  <si>
    <t>Questão 1</t>
  </si>
  <si>
    <t>D</t>
  </si>
  <si>
    <t>C</t>
  </si>
  <si>
    <t>CT</t>
  </si>
  <si>
    <t>DT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</si>
  <si>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</si>
  <si>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</si>
  <si>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</si>
  <si>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</si>
  <si>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</si>
  <si>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</si>
  <si>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</si>
  <si>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</si>
  <si>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</si>
  <si>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</si>
  <si>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</si>
  <si>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</si>
  <si>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Questão 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</si>
  <si>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</si>
  <si>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</si>
  <si>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</si>
  <si>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</si>
  <si>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</si>
  <si>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</si>
  <si>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</si>
  <si>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</si>
  <si>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</si>
  <si>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</si>
  <si>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</si>
  <si>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</si>
  <si>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</si>
  <si>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</si>
  <si>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</si>
  <si>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Questão 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</si>
  <si>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</si>
  <si>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</si>
  <si>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</si>
  <si>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</si>
  <si>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</si>
  <si>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</si>
  <si>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</si>
  <si>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</si>
  <si>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</si>
  <si>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</si>
  <si>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</si>
  <si>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</si>
  <si>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</si>
  <si>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</si>
  <si>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Questão 4</t>
  </si>
  <si>
    <t>5.1</t>
  </si>
  <si>
    <t>5.2</t>
  </si>
  <si>
    <t>5.3</t>
  </si>
  <si>
    <t>5.4</t>
  </si>
  <si>
    <t>5.5</t>
  </si>
  <si>
    <t>5.6</t>
  </si>
  <si>
    <t>5.7</t>
  </si>
  <si>
    <t>5.8</t>
  </si>
  <si>
    <t>Questão 5</t>
  </si>
  <si>
    <t>Formação</t>
  </si>
  <si>
    <t>Anos de Escolaridade Regular</t>
  </si>
  <si>
    <t>Ano  nascimento</t>
  </si>
  <si>
    <t>Anos de Escolaridade Prof.</t>
  </si>
  <si>
    <t>Sexo</t>
  </si>
  <si>
    <t>F</t>
  </si>
  <si>
    <t>Categoria Profissional</t>
  </si>
  <si>
    <t>QND</t>
  </si>
  <si>
    <t>Anos de Docência</t>
  </si>
  <si>
    <t>M</t>
  </si>
  <si>
    <t>DC</t>
  </si>
  <si>
    <t>26_ 30</t>
  </si>
  <si>
    <t>21_25</t>
  </si>
  <si>
    <t>11_15</t>
  </si>
  <si>
    <t>26_30</t>
  </si>
  <si>
    <t>16_20</t>
  </si>
  <si>
    <t>11_25</t>
  </si>
  <si>
    <t>QZP</t>
  </si>
  <si>
    <t>6_10</t>
  </si>
  <si>
    <t>Total básico</t>
  </si>
  <si>
    <t>Total sec.</t>
  </si>
  <si>
    <t>Total Reg.</t>
  </si>
  <si>
    <t>Nível</t>
  </si>
  <si>
    <t>Idade</t>
  </si>
  <si>
    <t>Ano de Escolaridade</t>
  </si>
  <si>
    <t>N.º de Retenções</t>
  </si>
  <si>
    <t>Tipo de Ensino</t>
  </si>
  <si>
    <t>Nome do Curso</t>
  </si>
  <si>
    <t>N.º Retenções Ensino básico</t>
  </si>
  <si>
    <t>N.º Retenções Secundário</t>
  </si>
  <si>
    <t>Total bas. + sec.</t>
  </si>
  <si>
    <t>9.º ANO - ENSINO BÁSICO</t>
  </si>
  <si>
    <t>12.º ANO - ENSINO REGULAR E PROFISSIONAL</t>
  </si>
  <si>
    <t>DOCENTES</t>
  </si>
  <si>
    <t>CC</t>
  </si>
  <si>
    <t>R</t>
  </si>
  <si>
    <t>CSE</t>
  </si>
  <si>
    <t>Total Secundário</t>
  </si>
  <si>
    <t>P</t>
  </si>
  <si>
    <t>T</t>
  </si>
  <si>
    <t>TGPSI</t>
  </si>
  <si>
    <t>31_35</t>
  </si>
  <si>
    <t>9A</t>
  </si>
  <si>
    <t>9B</t>
  </si>
  <si>
    <t>9C</t>
  </si>
  <si>
    <t>17M</t>
  </si>
  <si>
    <t>17F</t>
  </si>
  <si>
    <t>18M</t>
  </si>
  <si>
    <t>18F</t>
  </si>
  <si>
    <t>19M</t>
  </si>
  <si>
    <t>19F</t>
  </si>
  <si>
    <t>20M</t>
  </si>
  <si>
    <t>20F</t>
  </si>
  <si>
    <t>21M</t>
  </si>
  <si>
    <t>21F</t>
  </si>
  <si>
    <t>22M</t>
  </si>
  <si>
    <t>22F</t>
  </si>
  <si>
    <t>Dpad</t>
  </si>
  <si>
    <t>x</t>
  </si>
  <si>
    <t>12 B</t>
  </si>
  <si>
    <t>12 C</t>
  </si>
  <si>
    <t>12 D</t>
  </si>
  <si>
    <t>12 E</t>
  </si>
  <si>
    <t>12 F</t>
  </si>
  <si>
    <t>12A</t>
  </si>
  <si>
    <t>Dpad M</t>
  </si>
  <si>
    <t>Média</t>
  </si>
  <si>
    <t>Dpad F</t>
  </si>
  <si>
    <t>12B</t>
  </si>
  <si>
    <t>12C</t>
  </si>
  <si>
    <t>12D</t>
  </si>
  <si>
    <t>12E</t>
  </si>
  <si>
    <t>12F</t>
  </si>
  <si>
    <t>5º</t>
  </si>
  <si>
    <t>6º</t>
  </si>
  <si>
    <t>7º</t>
  </si>
  <si>
    <t>8º</t>
  </si>
  <si>
    <t>9º</t>
  </si>
  <si>
    <t>10º</t>
  </si>
  <si>
    <t>11º</t>
  </si>
  <si>
    <t>12º</t>
  </si>
  <si>
    <t>REPROV</t>
  </si>
  <si>
    <t>TT</t>
  </si>
  <si>
    <t>Desvpad</t>
  </si>
  <si>
    <t>Despad</t>
  </si>
  <si>
    <t>média R</t>
  </si>
  <si>
    <t>média Pr</t>
  </si>
  <si>
    <t>Sexo/Idade</t>
  </si>
  <si>
    <t>12.ºA</t>
  </si>
  <si>
    <t>12.ºB</t>
  </si>
  <si>
    <t>12.ºC</t>
  </si>
  <si>
    <t>12.ºD</t>
  </si>
  <si>
    <t>de:Regular</t>
  </si>
  <si>
    <t>1º</t>
  </si>
  <si>
    <t>2º</t>
  </si>
  <si>
    <t>3º</t>
  </si>
  <si>
    <t>4º</t>
  </si>
  <si>
    <t>Idades/média</t>
  </si>
  <si>
    <t>L</t>
  </si>
  <si>
    <t>idad/sex</t>
  </si>
  <si>
    <t>reg</t>
  </si>
  <si>
    <t>9.º</t>
  </si>
  <si>
    <t>12.º</t>
  </si>
  <si>
    <t>desv/padr</t>
  </si>
  <si>
    <t>media</t>
  </si>
  <si>
    <t>reprov</t>
  </si>
  <si>
    <t>12.º R</t>
  </si>
  <si>
    <t>dupla REP</t>
  </si>
  <si>
    <t>9.º+10.º</t>
  </si>
  <si>
    <t>7.º</t>
  </si>
  <si>
    <t>10.º</t>
  </si>
  <si>
    <t>11.º</t>
  </si>
  <si>
    <t>5.º</t>
  </si>
  <si>
    <t>Ens Prof</t>
  </si>
  <si>
    <t>dsviopad</t>
  </si>
  <si>
    <t>EP</t>
  </si>
  <si>
    <t>dupla R</t>
  </si>
  <si>
    <t>1.º+8º</t>
  </si>
  <si>
    <t>2.º+8.º</t>
  </si>
  <si>
    <t>7.º+10º</t>
  </si>
  <si>
    <t>1.º</t>
  </si>
  <si>
    <t>2.º</t>
  </si>
  <si>
    <t>3.º</t>
  </si>
  <si>
    <t>4.º</t>
  </si>
  <si>
    <t>6.º</t>
  </si>
  <si>
    <t>8.º</t>
  </si>
  <si>
    <t>moda</t>
  </si>
  <si>
    <t>Desviopad</t>
  </si>
  <si>
    <t>0_5</t>
  </si>
  <si>
    <t>NR</t>
  </si>
  <si>
    <t>%</t>
  </si>
  <si>
    <t>&gt;36</t>
  </si>
  <si>
    <t>14M</t>
  </si>
  <si>
    <t>14F</t>
  </si>
  <si>
    <t>15M</t>
  </si>
  <si>
    <t>15F</t>
  </si>
  <si>
    <t>16M</t>
  </si>
  <si>
    <t>16F</t>
  </si>
  <si>
    <t>desvpad</t>
  </si>
  <si>
    <t>med idad</t>
  </si>
  <si>
    <t>mediaida</t>
  </si>
  <si>
    <t>modaER</t>
  </si>
  <si>
    <t>ER</t>
  </si>
  <si>
    <t>medidad</t>
  </si>
  <si>
    <t>Reprov</t>
  </si>
  <si>
    <t>Rep EP</t>
  </si>
  <si>
    <t>Rep ER</t>
  </si>
  <si>
    <t>ER+EP</t>
  </si>
  <si>
    <t>dupla repr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</si>
</sst>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sz val="11"/>
      <color indexed="5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66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B050"/>
      <name val="Calibri"/>
      <family val="2"/>
    </font>
    <font>
      <b/>
      <sz val="11"/>
      <color rgb="FFFF0066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92D050"/>
      <name val="Calibri"/>
      <family val="2"/>
    </font>
    <font>
      <b/>
      <sz val="11"/>
      <color rgb="FF9900CC"/>
      <name val="Calibri"/>
      <family val="2"/>
    </font>
    <font>
      <sz val="11"/>
      <color rgb="FFFFC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16" borderId="0" xfId="0" applyFill="1" applyAlignment="1">
      <alignment horizontal="center" textRotation="90" wrapText="1"/>
    </xf>
    <xf numFmtId="0" fontId="0" fillId="33" borderId="0" xfId="0" applyFill="1" applyAlignment="1">
      <alignment horizontal="center" vertical="center" textRotation="90"/>
    </xf>
    <xf numFmtId="0" fontId="0" fillId="34" borderId="0" xfId="0" applyFill="1" applyAlignment="1">
      <alignment textRotation="90"/>
    </xf>
    <xf numFmtId="0" fontId="0" fillId="35" borderId="0" xfId="0" applyFill="1" applyAlignment="1">
      <alignment horizontal="center" textRotation="90"/>
    </xf>
    <xf numFmtId="0" fontId="0" fillId="13" borderId="0" xfId="0" applyFill="1" applyAlignment="1">
      <alignment horizontal="center" textRotation="90"/>
    </xf>
    <xf numFmtId="0" fontId="0" fillId="36" borderId="0" xfId="0" applyFill="1" applyAlignment="1">
      <alignment horizontal="center" textRotation="90"/>
    </xf>
    <xf numFmtId="0" fontId="0" fillId="37" borderId="0" xfId="0" applyFill="1" applyAlignment="1">
      <alignment horizontal="center" textRotation="90"/>
    </xf>
    <xf numFmtId="0" fontId="0" fillId="26" borderId="0" xfId="0" applyFill="1" applyAlignment="1">
      <alignment horizontal="center" textRotation="90"/>
    </xf>
    <xf numFmtId="17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38" borderId="0" xfId="0" applyFill="1" applyAlignment="1">
      <alignment horizontal="center" textRotation="9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9" fillId="0" borderId="0" xfId="0" applyFont="1" applyAlignment="1">
      <alignment/>
    </xf>
    <xf numFmtId="18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9" borderId="0" xfId="0" applyFill="1" applyAlignment="1">
      <alignment horizontal="center" vertical="center" textRotation="90"/>
    </xf>
    <xf numFmtId="0" fontId="0" fillId="16" borderId="0" xfId="0" applyFill="1" applyAlignment="1">
      <alignment horizontal="center" textRotation="90" wrapText="1"/>
    </xf>
    <xf numFmtId="0" fontId="0" fillId="8" borderId="0" xfId="0" applyFill="1" applyAlignment="1">
      <alignment horizontal="center" textRotation="90" wrapText="1"/>
    </xf>
    <xf numFmtId="0" fontId="0" fillId="40" borderId="0" xfId="0" applyFill="1" applyAlignment="1">
      <alignment horizontal="center" vertical="center" textRotation="90"/>
    </xf>
    <xf numFmtId="0" fontId="0" fillId="41" borderId="0" xfId="0" applyFill="1" applyAlignment="1">
      <alignment horizontal="center" vertical="center" textRotation="90"/>
    </xf>
    <xf numFmtId="0" fontId="0" fillId="42" borderId="0" xfId="0" applyFill="1" applyAlignment="1">
      <alignment horizontal="center" vertical="center" textRotation="90"/>
    </xf>
    <xf numFmtId="0" fontId="0" fillId="19" borderId="0" xfId="0" applyFill="1" applyAlignment="1">
      <alignment horizontal="center" vertical="center" textRotation="9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Ensino profissional - Professores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4135"/>
          <c:w val="0.59375"/>
          <c:h val="0.53125"/>
        </c:manualLayout>
      </c:layout>
      <c:barChart>
        <c:barDir val="col"/>
        <c:grouping val="clustered"/>
        <c:varyColors val="0"/>
        <c:ser>
          <c:idx val="0"/>
          <c:order val="0"/>
          <c:tx>
            <c:v>N.º de Professores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PROFESSORES!$H$54:$H$56</c:f>
              <c:strCache>
                <c:ptCount val="3"/>
                <c:pt idx="0">
                  <c:v>10.º</c:v>
                </c:pt>
                <c:pt idx="1">
                  <c:v>11.º</c:v>
                </c:pt>
                <c:pt idx="2">
                  <c:v>12.º</c:v>
                </c:pt>
              </c:strCache>
            </c:strRef>
          </c:cat>
          <c:val>
            <c:numRef>
              <c:f>PROFESSORES!$I$54:$I$56</c:f>
              <c:numCache>
                <c:ptCount val="3"/>
                <c:pt idx="0">
                  <c:v>8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32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57225"/>
          <c:w val="0.3025"/>
          <c:h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4</xdr:col>
      <xdr:colOff>342900</xdr:colOff>
      <xdr:row>10</xdr:row>
      <xdr:rowOff>85725</xdr:rowOff>
    </xdr:to>
    <xdr:graphicFrame>
      <xdr:nvGraphicFramePr>
        <xdr:cNvPr id="1" name="Gráfico 1"/>
        <xdr:cNvGraphicFramePr/>
      </xdr:nvGraphicFramePr>
      <xdr:xfrm>
        <a:off x="19050" y="57150"/>
        <a:ext cx="2762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0"/>
  <sheetViews>
    <sheetView tabSelected="1" zoomScalePageLayoutView="0" workbookViewId="0" topLeftCell="AD37">
      <selection activeCell="AQ46" sqref="AQ46"/>
    </sheetView>
  </sheetViews>
  <sheetFormatPr defaultColWidth="9.140625" defaultRowHeight="15"/>
  <cols>
    <col min="1" max="1" width="6.57421875" style="0" customWidth="1"/>
    <col min="4" max="5" width="9.140625" style="0" customWidth="1"/>
    <col min="6" max="6" width="8.7109375" style="0" customWidth="1"/>
    <col min="7" max="7" width="3.7109375" style="0" customWidth="1"/>
    <col min="8" max="9" width="4.28125" style="0" customWidth="1"/>
    <col min="10" max="10" width="4.140625" style="0" customWidth="1"/>
    <col min="11" max="11" width="4.00390625" style="0" customWidth="1"/>
    <col min="12" max="12" width="6.00390625" style="0" customWidth="1"/>
    <col min="13" max="13" width="5.00390625" style="0" customWidth="1"/>
    <col min="14" max="14" width="4.421875" style="0" customWidth="1"/>
    <col min="15" max="15" width="4.7109375" style="0" customWidth="1"/>
    <col min="16" max="16" width="4.00390625" style="0" customWidth="1"/>
    <col min="17" max="17" width="5.7109375" style="0" customWidth="1"/>
    <col min="18" max="18" width="4.140625" style="0" customWidth="1"/>
    <col min="19" max="75" width="4.7109375" style="0" customWidth="1"/>
  </cols>
  <sheetData>
    <row r="1" spans="1:23" ht="15">
      <c r="A1" s="1"/>
      <c r="B1" s="1"/>
      <c r="C1" s="1"/>
      <c r="M1" s="36" t="s">
        <v>102</v>
      </c>
      <c r="N1" s="36"/>
      <c r="O1" s="36"/>
      <c r="P1" s="36"/>
      <c r="Q1" s="36"/>
      <c r="R1" s="36"/>
      <c r="S1" s="36"/>
      <c r="T1" s="36"/>
      <c r="U1" s="36"/>
      <c r="V1" s="36"/>
      <c r="W1" s="36"/>
    </row>
    <row r="3" spans="1:76" ht="105.75" customHeight="1">
      <c r="A3" s="6" t="s">
        <v>0</v>
      </c>
      <c r="B3" s="7" t="s">
        <v>71</v>
      </c>
      <c r="C3" s="9" t="s">
        <v>73</v>
      </c>
      <c r="D3" s="8" t="s">
        <v>69</v>
      </c>
      <c r="E3" s="10" t="s">
        <v>75</v>
      </c>
      <c r="F3" s="11" t="s">
        <v>77</v>
      </c>
      <c r="G3" s="38" t="s">
        <v>70</v>
      </c>
      <c r="H3" s="38"/>
      <c r="I3" s="38"/>
      <c r="J3" s="38"/>
      <c r="K3" s="38"/>
      <c r="L3" s="38"/>
      <c r="M3" s="4"/>
      <c r="N3" s="39" t="s">
        <v>72</v>
      </c>
      <c r="O3" s="39"/>
      <c r="P3" s="39"/>
      <c r="Q3" s="39"/>
      <c r="R3" s="5" t="s">
        <v>2</v>
      </c>
      <c r="S3" s="40" t="s">
        <v>11</v>
      </c>
      <c r="T3" s="40"/>
      <c r="U3" s="40"/>
      <c r="V3" s="40"/>
      <c r="W3" s="40"/>
      <c r="X3" s="40"/>
      <c r="Y3" s="40"/>
      <c r="Z3" s="40"/>
      <c r="AA3" s="41" t="s">
        <v>28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 t="s">
        <v>44</v>
      </c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3" t="s">
        <v>59</v>
      </c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37" t="s">
        <v>68</v>
      </c>
      <c r="BQ3" s="37"/>
      <c r="BR3" s="37"/>
      <c r="BS3" s="37"/>
      <c r="BT3" s="37"/>
      <c r="BU3" s="37"/>
      <c r="BV3" s="37"/>
      <c r="BW3" s="37"/>
      <c r="BX3" s="2"/>
    </row>
    <row r="4" spans="1:75" ht="55.5" customHeight="1">
      <c r="A4" s="2"/>
      <c r="B4" s="3"/>
      <c r="C4" s="3"/>
      <c r="D4" s="3"/>
      <c r="E4" s="3"/>
      <c r="F4" s="3"/>
      <c r="G4" s="2" t="s">
        <v>1</v>
      </c>
      <c r="H4" s="2" t="s">
        <v>1</v>
      </c>
      <c r="I4" s="2" t="s">
        <v>1</v>
      </c>
      <c r="J4" s="2" t="s">
        <v>1</v>
      </c>
      <c r="K4" s="2" t="s">
        <v>88</v>
      </c>
      <c r="L4" s="2" t="s">
        <v>89</v>
      </c>
      <c r="M4" s="2" t="s">
        <v>90</v>
      </c>
      <c r="N4" s="2" t="s">
        <v>91</v>
      </c>
      <c r="O4" s="2" t="s">
        <v>91</v>
      </c>
      <c r="P4" s="2" t="s">
        <v>91</v>
      </c>
      <c r="Q4" s="2" t="s">
        <v>89</v>
      </c>
      <c r="S4" s="2" t="s">
        <v>3</v>
      </c>
      <c r="T4" s="2" t="s">
        <v>4</v>
      </c>
      <c r="U4" s="2" t="s">
        <v>5</v>
      </c>
      <c r="V4" s="2" t="s">
        <v>6</v>
      </c>
      <c r="W4" s="2" t="s">
        <v>7</v>
      </c>
      <c r="X4" s="2" t="s">
        <v>8</v>
      </c>
      <c r="Y4" s="2" t="s">
        <v>9</v>
      </c>
      <c r="Z4" s="2" t="s">
        <v>10</v>
      </c>
      <c r="AA4" s="2" t="s">
        <v>16</v>
      </c>
      <c r="AB4" s="2" t="s">
        <v>17</v>
      </c>
      <c r="AC4" s="2" t="s">
        <v>18</v>
      </c>
      <c r="AD4" s="2" t="s">
        <v>19</v>
      </c>
      <c r="AE4" s="2" t="s">
        <v>20</v>
      </c>
      <c r="AF4" s="2" t="s">
        <v>21</v>
      </c>
      <c r="AG4" s="2" t="s">
        <v>22</v>
      </c>
      <c r="AH4" s="2" t="s">
        <v>23</v>
      </c>
      <c r="AI4" s="2" t="s">
        <v>24</v>
      </c>
      <c r="AJ4" s="2" t="s">
        <v>25</v>
      </c>
      <c r="AK4" s="2" t="s">
        <v>26</v>
      </c>
      <c r="AL4" s="2" t="s">
        <v>27</v>
      </c>
      <c r="AM4" s="2" t="s">
        <v>29</v>
      </c>
      <c r="AN4" s="2" t="s">
        <v>30</v>
      </c>
      <c r="AO4" s="2" t="s">
        <v>31</v>
      </c>
      <c r="AP4" s="2" t="s">
        <v>32</v>
      </c>
      <c r="AQ4" s="2" t="s">
        <v>33</v>
      </c>
      <c r="AR4" s="2" t="s">
        <v>34</v>
      </c>
      <c r="AS4" s="2" t="s">
        <v>35</v>
      </c>
      <c r="AT4" s="2" t="s">
        <v>36</v>
      </c>
      <c r="AU4" s="2" t="s">
        <v>37</v>
      </c>
      <c r="AV4" s="2" t="s">
        <v>38</v>
      </c>
      <c r="AW4" s="2" t="s">
        <v>39</v>
      </c>
      <c r="AX4" s="2" t="s">
        <v>40</v>
      </c>
      <c r="AY4" s="2" t="s">
        <v>41</v>
      </c>
      <c r="AZ4" s="2" t="s">
        <v>42</v>
      </c>
      <c r="BA4" s="2" t="s">
        <v>43</v>
      </c>
      <c r="BB4" s="2" t="s">
        <v>45</v>
      </c>
      <c r="BC4" s="2" t="s">
        <v>46</v>
      </c>
      <c r="BD4" s="2" t="s">
        <v>47</v>
      </c>
      <c r="BE4" s="2" t="s">
        <v>48</v>
      </c>
      <c r="BF4" s="2" t="s">
        <v>49</v>
      </c>
      <c r="BG4" s="2" t="s">
        <v>50</v>
      </c>
      <c r="BH4" s="2" t="s">
        <v>51</v>
      </c>
      <c r="BI4" s="2" t="s">
        <v>52</v>
      </c>
      <c r="BJ4" s="2" t="s">
        <v>53</v>
      </c>
      <c r="BK4" s="2" t="s">
        <v>54</v>
      </c>
      <c r="BL4" s="2" t="s">
        <v>55</v>
      </c>
      <c r="BM4" s="2" t="s">
        <v>56</v>
      </c>
      <c r="BN4" s="2" t="s">
        <v>57</v>
      </c>
      <c r="BO4" s="2" t="s">
        <v>58</v>
      </c>
      <c r="BP4" s="2" t="s">
        <v>60</v>
      </c>
      <c r="BQ4" s="2" t="s">
        <v>61</v>
      </c>
      <c r="BR4" s="2" t="s">
        <v>62</v>
      </c>
      <c r="BS4" s="2" t="s">
        <v>63</v>
      </c>
      <c r="BT4" s="2" t="s">
        <v>64</v>
      </c>
      <c r="BU4" s="2" t="s">
        <v>65</v>
      </c>
      <c r="BV4" s="2" t="s">
        <v>66</v>
      </c>
      <c r="BW4" s="2" t="s">
        <v>67</v>
      </c>
    </row>
    <row r="5" spans="1:75" ht="15">
      <c r="A5">
        <v>1</v>
      </c>
      <c r="B5">
        <v>1961</v>
      </c>
      <c r="C5" t="s">
        <v>74</v>
      </c>
      <c r="D5">
        <v>2</v>
      </c>
      <c r="E5" t="s">
        <v>76</v>
      </c>
      <c r="F5" s="13" t="s">
        <v>80</v>
      </c>
      <c r="G5">
        <v>7</v>
      </c>
      <c r="K5">
        <f>COUNTIF(G5:J5,"&lt;10")</f>
        <v>1</v>
      </c>
      <c r="L5">
        <f>COUNTIF(G5:J5,"&gt;9")</f>
        <v>0</v>
      </c>
      <c r="M5">
        <f>L5+K5</f>
        <v>1</v>
      </c>
      <c r="N5">
        <v>12</v>
      </c>
      <c r="Q5">
        <f>COUNTIF(N5:P5,"&gt;9")</f>
        <v>1</v>
      </c>
      <c r="R5">
        <f>Q5+M5</f>
        <v>2</v>
      </c>
      <c r="S5" t="s">
        <v>14</v>
      </c>
      <c r="T5" t="s">
        <v>13</v>
      </c>
      <c r="U5" t="s">
        <v>12</v>
      </c>
      <c r="V5" t="s">
        <v>14</v>
      </c>
      <c r="W5" t="s">
        <v>14</v>
      </c>
      <c r="X5" t="s">
        <v>12</v>
      </c>
      <c r="Y5" t="s">
        <v>13</v>
      </c>
      <c r="Z5" t="s">
        <v>13</v>
      </c>
      <c r="AA5" t="s">
        <v>13</v>
      </c>
      <c r="AB5" t="s">
        <v>14</v>
      </c>
      <c r="AC5" t="s">
        <v>14</v>
      </c>
      <c r="AD5" t="s">
        <v>13</v>
      </c>
      <c r="AE5" t="s">
        <v>13</v>
      </c>
      <c r="AF5" t="s">
        <v>14</v>
      </c>
      <c r="AG5" t="s">
        <v>14</v>
      </c>
      <c r="AH5" t="s">
        <v>14</v>
      </c>
      <c r="AI5" t="s">
        <v>13</v>
      </c>
      <c r="AJ5" t="s">
        <v>14</v>
      </c>
      <c r="AK5" t="s">
        <v>13</v>
      </c>
      <c r="AL5" t="s">
        <v>14</v>
      </c>
      <c r="AM5" t="s">
        <v>13</v>
      </c>
      <c r="AN5" t="s">
        <v>14</v>
      </c>
      <c r="AO5" t="s">
        <v>14</v>
      </c>
      <c r="AP5" t="s">
        <v>12</v>
      </c>
      <c r="AQ5" t="s">
        <v>12</v>
      </c>
      <c r="AR5" t="s">
        <v>14</v>
      </c>
      <c r="AS5" t="s">
        <v>13</v>
      </c>
      <c r="AT5" t="s">
        <v>13</v>
      </c>
      <c r="AU5" t="s">
        <v>14</v>
      </c>
      <c r="AV5" t="s">
        <v>14</v>
      </c>
      <c r="AW5" t="s">
        <v>14</v>
      </c>
      <c r="AX5" t="s">
        <v>14</v>
      </c>
      <c r="AY5" t="s">
        <v>14</v>
      </c>
      <c r="AZ5" t="s">
        <v>14</v>
      </c>
      <c r="BA5" t="s">
        <v>13</v>
      </c>
      <c r="BB5" t="s">
        <v>14</v>
      </c>
      <c r="BC5" t="s">
        <v>14</v>
      </c>
      <c r="BD5" t="s">
        <v>14</v>
      </c>
      <c r="BE5" t="s">
        <v>14</v>
      </c>
      <c r="BF5" t="s">
        <v>14</v>
      </c>
      <c r="BG5" t="s">
        <v>14</v>
      </c>
      <c r="BH5" t="s">
        <v>14</v>
      </c>
      <c r="BI5" t="s">
        <v>14</v>
      </c>
      <c r="BJ5" t="s">
        <v>14</v>
      </c>
      <c r="BK5" t="s">
        <v>14</v>
      </c>
      <c r="BL5" t="s">
        <v>14</v>
      </c>
      <c r="BM5" t="s">
        <v>14</v>
      </c>
      <c r="BN5" t="s">
        <v>14</v>
      </c>
      <c r="BO5" t="s">
        <v>15</v>
      </c>
      <c r="BP5" t="s">
        <v>13</v>
      </c>
      <c r="BQ5" t="s">
        <v>14</v>
      </c>
      <c r="BR5" t="s">
        <v>14</v>
      </c>
      <c r="BS5" t="s">
        <v>14</v>
      </c>
      <c r="BT5" t="s">
        <v>14</v>
      </c>
      <c r="BU5" t="s">
        <v>14</v>
      </c>
      <c r="BV5" t="s">
        <v>14</v>
      </c>
      <c r="BW5" t="s">
        <v>14</v>
      </c>
    </row>
    <row r="6" spans="1:75" ht="15">
      <c r="A6">
        <v>2</v>
      </c>
      <c r="B6">
        <v>1969</v>
      </c>
      <c r="C6" t="s">
        <v>74</v>
      </c>
      <c r="D6">
        <v>3</v>
      </c>
      <c r="E6" t="s">
        <v>76</v>
      </c>
      <c r="F6" t="s">
        <v>81</v>
      </c>
      <c r="G6">
        <v>7</v>
      </c>
      <c r="H6">
        <v>9</v>
      </c>
      <c r="I6">
        <v>12</v>
      </c>
      <c r="K6">
        <f aca="true" t="shared" si="0" ref="K6:K44">COUNTIF(G6:J6,"&lt;10")</f>
        <v>2</v>
      </c>
      <c r="L6">
        <f aca="true" t="shared" si="1" ref="L6:L44">COUNTIF(G6:J6,"&gt;9")</f>
        <v>1</v>
      </c>
      <c r="M6">
        <f aca="true" t="shared" si="2" ref="M6:M44">L6+K6</f>
        <v>3</v>
      </c>
      <c r="Q6">
        <f aca="true" t="shared" si="3" ref="Q6:Q44">COUNTIF(N6:P6,"&gt;9")</f>
        <v>0</v>
      </c>
      <c r="R6">
        <f aca="true" t="shared" si="4" ref="R6:R44">Q6+M6</f>
        <v>3</v>
      </c>
      <c r="S6" t="s">
        <v>14</v>
      </c>
      <c r="T6" t="s">
        <v>13</v>
      </c>
      <c r="U6" t="s">
        <v>13</v>
      </c>
      <c r="V6" t="s">
        <v>14</v>
      </c>
      <c r="W6" t="s">
        <v>14</v>
      </c>
      <c r="X6" t="s">
        <v>12</v>
      </c>
      <c r="Y6" t="s">
        <v>13</v>
      </c>
      <c r="Z6" t="s">
        <v>14</v>
      </c>
      <c r="AA6" t="s">
        <v>14</v>
      </c>
      <c r="AB6" t="s">
        <v>13</v>
      </c>
      <c r="AC6" t="s">
        <v>14</v>
      </c>
      <c r="AD6" t="s">
        <v>14</v>
      </c>
      <c r="AE6" t="s">
        <v>13</v>
      </c>
      <c r="AF6" t="s">
        <v>14</v>
      </c>
      <c r="AG6" t="s">
        <v>14</v>
      </c>
      <c r="AH6" t="s">
        <v>13</v>
      </c>
      <c r="AI6" t="s">
        <v>14</v>
      </c>
      <c r="AJ6" t="s">
        <v>13</v>
      </c>
      <c r="AK6" t="s">
        <v>14</v>
      </c>
      <c r="AL6" t="s">
        <v>14</v>
      </c>
      <c r="AM6" t="s">
        <v>14</v>
      </c>
      <c r="AN6" t="s">
        <v>14</v>
      </c>
      <c r="AO6" t="s">
        <v>14</v>
      </c>
      <c r="AP6" t="s">
        <v>13</v>
      </c>
      <c r="AQ6" t="s">
        <v>13</v>
      </c>
      <c r="AR6" t="s">
        <v>13</v>
      </c>
      <c r="AS6" t="s">
        <v>14</v>
      </c>
      <c r="AT6" t="s">
        <v>13</v>
      </c>
      <c r="AU6" t="s">
        <v>14</v>
      </c>
      <c r="AV6" t="s">
        <v>14</v>
      </c>
      <c r="AW6" t="s">
        <v>14</v>
      </c>
      <c r="AX6" t="s">
        <v>14</v>
      </c>
      <c r="AY6" t="s">
        <v>13</v>
      </c>
      <c r="AZ6" t="s">
        <v>14</v>
      </c>
      <c r="BA6" t="s">
        <v>14</v>
      </c>
      <c r="BB6" t="s">
        <v>14</v>
      </c>
      <c r="BC6" t="s">
        <v>14</v>
      </c>
      <c r="BD6" t="s">
        <v>14</v>
      </c>
      <c r="BE6" t="s">
        <v>14</v>
      </c>
      <c r="BF6" t="s">
        <v>14</v>
      </c>
      <c r="BG6" t="s">
        <v>13</v>
      </c>
      <c r="BH6" t="s">
        <v>14</v>
      </c>
      <c r="BI6" t="s">
        <v>14</v>
      </c>
      <c r="BJ6" t="s">
        <v>13</v>
      </c>
      <c r="BK6" t="s">
        <v>13</v>
      </c>
      <c r="BL6" t="s">
        <v>13</v>
      </c>
      <c r="BM6" t="s">
        <v>14</v>
      </c>
      <c r="BN6" t="s">
        <v>14</v>
      </c>
      <c r="BO6" t="s">
        <v>13</v>
      </c>
      <c r="BP6" t="s">
        <v>14</v>
      </c>
      <c r="BQ6" t="s">
        <v>14</v>
      </c>
      <c r="BR6" t="s">
        <v>14</v>
      </c>
      <c r="BS6" t="s">
        <v>14</v>
      </c>
      <c r="BT6" t="s">
        <v>13</v>
      </c>
      <c r="BU6" t="s">
        <v>14</v>
      </c>
      <c r="BV6" t="s">
        <v>13</v>
      </c>
      <c r="BW6" t="s">
        <v>14</v>
      </c>
    </row>
    <row r="7" spans="1:75" ht="15">
      <c r="A7">
        <v>3</v>
      </c>
      <c r="B7">
        <v>1978</v>
      </c>
      <c r="C7" t="s">
        <v>78</v>
      </c>
      <c r="D7">
        <v>2</v>
      </c>
      <c r="E7" t="s">
        <v>79</v>
      </c>
      <c r="F7" s="12" t="s">
        <v>82</v>
      </c>
      <c r="K7">
        <f t="shared" si="0"/>
        <v>0</v>
      </c>
      <c r="L7">
        <f t="shared" si="1"/>
        <v>0</v>
      </c>
      <c r="M7">
        <f t="shared" si="2"/>
        <v>0</v>
      </c>
      <c r="N7">
        <v>11</v>
      </c>
      <c r="O7">
        <v>12</v>
      </c>
      <c r="Q7">
        <f t="shared" si="3"/>
        <v>2</v>
      </c>
      <c r="R7">
        <f t="shared" si="4"/>
        <v>2</v>
      </c>
      <c r="S7" t="s">
        <v>13</v>
      </c>
      <c r="T7" t="s">
        <v>12</v>
      </c>
      <c r="U7" t="s">
        <v>13</v>
      </c>
      <c r="V7" t="s">
        <v>13</v>
      </c>
      <c r="W7" t="s">
        <v>13</v>
      </c>
      <c r="X7" t="s">
        <v>13</v>
      </c>
      <c r="Y7" t="s">
        <v>13</v>
      </c>
      <c r="Z7" t="s">
        <v>13</v>
      </c>
      <c r="AA7" t="s">
        <v>13</v>
      </c>
      <c r="AB7" t="s">
        <v>13</v>
      </c>
      <c r="AC7" t="s">
        <v>13</v>
      </c>
      <c r="AD7" t="s">
        <v>12</v>
      </c>
      <c r="AE7" t="s">
        <v>13</v>
      </c>
      <c r="AF7" t="s">
        <v>13</v>
      </c>
      <c r="AG7" t="s">
        <v>13</v>
      </c>
      <c r="AH7" t="s">
        <v>13</v>
      </c>
      <c r="AI7" t="s">
        <v>13</v>
      </c>
      <c r="AJ7" t="s">
        <v>13</v>
      </c>
      <c r="AK7" t="s">
        <v>13</v>
      </c>
      <c r="AL7" t="s">
        <v>13</v>
      </c>
      <c r="AM7" t="s">
        <v>13</v>
      </c>
      <c r="AN7" t="s">
        <v>13</v>
      </c>
      <c r="AO7" t="s">
        <v>13</v>
      </c>
      <c r="AP7" t="s">
        <v>14</v>
      </c>
      <c r="AQ7" t="s">
        <v>13</v>
      </c>
      <c r="AR7" t="s">
        <v>13</v>
      </c>
      <c r="AS7" t="s">
        <v>13</v>
      </c>
      <c r="AT7" t="s">
        <v>13</v>
      </c>
      <c r="AU7" t="s">
        <v>14</v>
      </c>
      <c r="AV7" t="s">
        <v>13</v>
      </c>
      <c r="AW7" t="s">
        <v>13</v>
      </c>
      <c r="AX7" t="s">
        <v>13</v>
      </c>
      <c r="AY7" t="s">
        <v>13</v>
      </c>
      <c r="AZ7" t="s">
        <v>14</v>
      </c>
      <c r="BA7" t="s">
        <v>13</v>
      </c>
      <c r="BB7" t="s">
        <v>14</v>
      </c>
      <c r="BC7" t="s">
        <v>14</v>
      </c>
      <c r="BD7" t="s">
        <v>13</v>
      </c>
      <c r="BE7" t="s">
        <v>13</v>
      </c>
      <c r="BF7" t="s">
        <v>14</v>
      </c>
      <c r="BG7" t="s">
        <v>13</v>
      </c>
      <c r="BH7" t="s">
        <v>13</v>
      </c>
      <c r="BI7" t="s">
        <v>13</v>
      </c>
      <c r="BJ7" t="s">
        <v>12</v>
      </c>
      <c r="BK7" t="s">
        <v>14</v>
      </c>
      <c r="BL7" t="s">
        <v>13</v>
      </c>
      <c r="BM7" t="s">
        <v>13</v>
      </c>
      <c r="BN7" t="s">
        <v>13</v>
      </c>
      <c r="BO7" t="s">
        <v>12</v>
      </c>
      <c r="BP7" t="s">
        <v>14</v>
      </c>
      <c r="BQ7" t="s">
        <v>13</v>
      </c>
      <c r="BR7" t="s">
        <v>13</v>
      </c>
      <c r="BS7" t="s">
        <v>13</v>
      </c>
      <c r="BT7" t="s">
        <v>13</v>
      </c>
      <c r="BU7" t="s">
        <v>13</v>
      </c>
      <c r="BV7" t="s">
        <v>13</v>
      </c>
      <c r="BW7" t="s">
        <v>14</v>
      </c>
    </row>
    <row r="8" spans="1:75" ht="15">
      <c r="A8">
        <v>4</v>
      </c>
      <c r="B8">
        <v>1970</v>
      </c>
      <c r="C8" t="s">
        <v>78</v>
      </c>
      <c r="D8">
        <v>1</v>
      </c>
      <c r="E8" t="s">
        <v>76</v>
      </c>
      <c r="F8" t="s">
        <v>81</v>
      </c>
      <c r="G8">
        <v>7</v>
      </c>
      <c r="H8">
        <v>10</v>
      </c>
      <c r="K8">
        <f t="shared" si="0"/>
        <v>1</v>
      </c>
      <c r="L8">
        <f t="shared" si="1"/>
        <v>1</v>
      </c>
      <c r="M8">
        <f t="shared" si="2"/>
        <v>2</v>
      </c>
      <c r="N8">
        <v>12</v>
      </c>
      <c r="Q8">
        <f t="shared" si="3"/>
        <v>1</v>
      </c>
      <c r="R8">
        <f t="shared" si="4"/>
        <v>3</v>
      </c>
      <c r="S8" t="s">
        <v>14</v>
      </c>
      <c r="T8" t="s">
        <v>12</v>
      </c>
      <c r="U8" t="s">
        <v>13</v>
      </c>
      <c r="V8" t="s">
        <v>13</v>
      </c>
      <c r="W8" t="s">
        <v>14</v>
      </c>
      <c r="X8" t="s">
        <v>12</v>
      </c>
      <c r="Y8" t="s">
        <v>13</v>
      </c>
      <c r="Z8" t="s">
        <v>13</v>
      </c>
      <c r="AA8" t="s">
        <v>12</v>
      </c>
      <c r="AB8" t="s">
        <v>14</v>
      </c>
      <c r="AC8" t="s">
        <v>14</v>
      </c>
      <c r="AD8" t="s">
        <v>13</v>
      </c>
      <c r="AE8" t="s">
        <v>14</v>
      </c>
      <c r="AF8" t="s">
        <v>13</v>
      </c>
      <c r="AG8" t="s">
        <v>14</v>
      </c>
      <c r="AH8" t="s">
        <v>14</v>
      </c>
      <c r="AI8" t="s">
        <v>14</v>
      </c>
      <c r="AJ8" t="s">
        <v>14</v>
      </c>
      <c r="AK8" t="s">
        <v>14</v>
      </c>
      <c r="AL8" t="s">
        <v>14</v>
      </c>
      <c r="AM8" t="s">
        <v>13</v>
      </c>
      <c r="AN8" t="s">
        <v>14</v>
      </c>
      <c r="AO8" t="s">
        <v>14</v>
      </c>
      <c r="AP8" t="s">
        <v>12</v>
      </c>
      <c r="AQ8" t="s">
        <v>12</v>
      </c>
      <c r="AR8" t="s">
        <v>13</v>
      </c>
      <c r="AS8" t="s">
        <v>13</v>
      </c>
      <c r="AT8" t="s">
        <v>13</v>
      </c>
      <c r="AU8" t="s">
        <v>13</v>
      </c>
      <c r="AV8" t="s">
        <v>14</v>
      </c>
      <c r="AW8" t="s">
        <v>13</v>
      </c>
      <c r="AX8" t="s">
        <v>13</v>
      </c>
      <c r="AY8" t="s">
        <v>14</v>
      </c>
      <c r="AZ8" t="s">
        <v>14</v>
      </c>
      <c r="BA8" t="s">
        <v>14</v>
      </c>
      <c r="BB8" t="s">
        <v>13</v>
      </c>
      <c r="BC8" t="s">
        <v>14</v>
      </c>
      <c r="BD8" t="s">
        <v>14</v>
      </c>
      <c r="BE8" t="s">
        <v>13</v>
      </c>
      <c r="BF8" t="s">
        <v>14</v>
      </c>
      <c r="BG8" t="s">
        <v>14</v>
      </c>
      <c r="BH8" t="s">
        <v>14</v>
      </c>
      <c r="BI8" t="s">
        <v>14</v>
      </c>
      <c r="BJ8" t="s">
        <v>13</v>
      </c>
      <c r="BK8" t="s">
        <v>13</v>
      </c>
      <c r="BL8" t="s">
        <v>14</v>
      </c>
      <c r="BM8" t="s">
        <v>14</v>
      </c>
      <c r="BN8" t="s">
        <v>14</v>
      </c>
      <c r="BO8" t="s">
        <v>12</v>
      </c>
      <c r="BP8" t="s">
        <v>14</v>
      </c>
      <c r="BQ8" t="s">
        <v>14</v>
      </c>
      <c r="BR8" t="s">
        <v>14</v>
      </c>
      <c r="BS8" t="s">
        <v>14</v>
      </c>
      <c r="BT8" t="s">
        <v>14</v>
      </c>
      <c r="BU8" t="s">
        <v>14</v>
      </c>
      <c r="BV8" t="s">
        <v>14</v>
      </c>
      <c r="BW8" t="s">
        <v>14</v>
      </c>
    </row>
    <row r="9" spans="1:75" ht="15">
      <c r="A9">
        <v>5</v>
      </c>
      <c r="B9">
        <v>1959</v>
      </c>
      <c r="C9" t="s">
        <v>74</v>
      </c>
      <c r="D9">
        <v>1</v>
      </c>
      <c r="E9" t="s">
        <v>76</v>
      </c>
      <c r="F9" t="s">
        <v>83</v>
      </c>
      <c r="G9">
        <v>7</v>
      </c>
      <c r="H9">
        <v>8</v>
      </c>
      <c r="I9">
        <v>9</v>
      </c>
      <c r="K9">
        <f t="shared" si="0"/>
        <v>3</v>
      </c>
      <c r="L9">
        <f t="shared" si="1"/>
        <v>0</v>
      </c>
      <c r="M9">
        <f t="shared" si="2"/>
        <v>3</v>
      </c>
      <c r="N9">
        <v>10</v>
      </c>
      <c r="Q9">
        <f t="shared" si="3"/>
        <v>1</v>
      </c>
      <c r="R9">
        <f t="shared" si="4"/>
        <v>4</v>
      </c>
      <c r="S9" t="s">
        <v>14</v>
      </c>
      <c r="T9" t="s">
        <v>13</v>
      </c>
      <c r="U9" t="s">
        <v>12</v>
      </c>
      <c r="V9" t="s">
        <v>13</v>
      </c>
      <c r="W9" t="s">
        <v>13</v>
      </c>
      <c r="X9" t="s">
        <v>13</v>
      </c>
      <c r="Y9" t="s">
        <v>13</v>
      </c>
      <c r="Z9" t="s">
        <v>13</v>
      </c>
      <c r="AA9" t="s">
        <v>14</v>
      </c>
      <c r="AB9" t="s">
        <v>14</v>
      </c>
      <c r="AC9" t="s">
        <v>14</v>
      </c>
      <c r="AD9" t="s">
        <v>12</v>
      </c>
      <c r="AE9" t="s">
        <v>13</v>
      </c>
      <c r="AF9" t="s">
        <v>14</v>
      </c>
      <c r="AG9" t="s">
        <v>13</v>
      </c>
      <c r="AH9" t="s">
        <v>13</v>
      </c>
      <c r="AI9" t="s">
        <v>13</v>
      </c>
      <c r="AJ9" t="s">
        <v>14</v>
      </c>
      <c r="AK9" t="s">
        <v>13</v>
      </c>
      <c r="AL9" t="s">
        <v>14</v>
      </c>
      <c r="AM9" t="s">
        <v>12</v>
      </c>
      <c r="AN9" t="s">
        <v>13</v>
      </c>
      <c r="AO9" t="s">
        <v>13</v>
      </c>
      <c r="AP9" t="s">
        <v>12</v>
      </c>
      <c r="AQ9" t="s">
        <v>12</v>
      </c>
      <c r="AR9" t="s">
        <v>13</v>
      </c>
      <c r="AS9" t="s">
        <v>13</v>
      </c>
      <c r="AT9" t="s">
        <v>13</v>
      </c>
      <c r="AU9" t="s">
        <v>13</v>
      </c>
      <c r="AV9" t="s">
        <v>14</v>
      </c>
      <c r="AW9" t="s">
        <v>14</v>
      </c>
      <c r="AX9" t="s">
        <v>13</v>
      </c>
      <c r="AY9" t="s">
        <v>13</v>
      </c>
      <c r="AZ9" t="s">
        <v>13</v>
      </c>
      <c r="BA9" t="s">
        <v>13</v>
      </c>
      <c r="BB9" t="s">
        <v>14</v>
      </c>
      <c r="BC9" t="s">
        <v>14</v>
      </c>
      <c r="BD9" t="s">
        <v>14</v>
      </c>
      <c r="BE9" t="s">
        <v>13</v>
      </c>
      <c r="BF9" t="s">
        <v>13</v>
      </c>
      <c r="BG9" t="s">
        <v>13</v>
      </c>
      <c r="BH9" t="s">
        <v>13</v>
      </c>
      <c r="BI9" t="s">
        <v>13</v>
      </c>
      <c r="BJ9" t="s">
        <v>13</v>
      </c>
      <c r="BK9" t="s">
        <v>12</v>
      </c>
      <c r="BL9" t="s">
        <v>13</v>
      </c>
      <c r="BM9" t="s">
        <v>13</v>
      </c>
      <c r="BN9" t="s">
        <v>13</v>
      </c>
      <c r="BO9" t="s">
        <v>13</v>
      </c>
      <c r="BP9" t="s">
        <v>13</v>
      </c>
      <c r="BQ9" t="s">
        <v>14</v>
      </c>
      <c r="BR9" t="s">
        <v>14</v>
      </c>
      <c r="BS9" t="s">
        <v>14</v>
      </c>
      <c r="BT9" t="s">
        <v>13</v>
      </c>
      <c r="BU9" t="s">
        <v>13</v>
      </c>
      <c r="BV9" t="s">
        <v>13</v>
      </c>
      <c r="BW9" t="s">
        <v>13</v>
      </c>
    </row>
    <row r="10" spans="1:75" ht="15">
      <c r="A10">
        <v>6</v>
      </c>
      <c r="B10">
        <v>1963</v>
      </c>
      <c r="C10" t="s">
        <v>74</v>
      </c>
      <c r="D10">
        <v>1</v>
      </c>
      <c r="E10" t="s">
        <v>76</v>
      </c>
      <c r="F10" t="s">
        <v>83</v>
      </c>
      <c r="G10">
        <v>10</v>
      </c>
      <c r="H10">
        <v>12</v>
      </c>
      <c r="K10">
        <f t="shared" si="0"/>
        <v>0</v>
      </c>
      <c r="L10">
        <f t="shared" si="1"/>
        <v>2</v>
      </c>
      <c r="M10">
        <f t="shared" si="2"/>
        <v>2</v>
      </c>
      <c r="Q10">
        <f t="shared" si="3"/>
        <v>0</v>
      </c>
      <c r="R10">
        <f t="shared" si="4"/>
        <v>2</v>
      </c>
      <c r="S10" t="s">
        <v>14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t="s">
        <v>14</v>
      </c>
      <c r="AC10" t="s">
        <v>14</v>
      </c>
      <c r="AD10" t="s">
        <v>13</v>
      </c>
      <c r="AE10" t="s">
        <v>13</v>
      </c>
      <c r="AF10" t="s">
        <v>13</v>
      </c>
      <c r="AG10" t="s">
        <v>14</v>
      </c>
      <c r="AH10" t="s">
        <v>14</v>
      </c>
      <c r="AI10" t="s">
        <v>14</v>
      </c>
      <c r="AJ10" t="s">
        <v>14</v>
      </c>
      <c r="AK10" t="s">
        <v>13</v>
      </c>
      <c r="AL10" t="s">
        <v>14</v>
      </c>
      <c r="AM10" t="s">
        <v>13</v>
      </c>
      <c r="AN10" t="s">
        <v>13</v>
      </c>
      <c r="AO10" t="s">
        <v>13</v>
      </c>
      <c r="AP10" t="s">
        <v>12</v>
      </c>
      <c r="AQ10" t="s">
        <v>12</v>
      </c>
      <c r="AR10" t="s">
        <v>13</v>
      </c>
      <c r="AS10" t="s">
        <v>14</v>
      </c>
      <c r="AT10" t="s">
        <v>13</v>
      </c>
      <c r="AU10" t="s">
        <v>13</v>
      </c>
      <c r="AV10" t="s">
        <v>14</v>
      </c>
      <c r="AW10" t="s">
        <v>14</v>
      </c>
      <c r="AX10" t="s">
        <v>13</v>
      </c>
      <c r="AY10" t="s">
        <v>13</v>
      </c>
      <c r="AZ10" t="s">
        <v>13</v>
      </c>
      <c r="BA10" t="s">
        <v>13</v>
      </c>
      <c r="BB10" t="s">
        <v>14</v>
      </c>
      <c r="BC10" t="s">
        <v>14</v>
      </c>
      <c r="BD10" t="s">
        <v>14</v>
      </c>
      <c r="BE10" t="s">
        <v>14</v>
      </c>
      <c r="BF10" t="s">
        <v>13</v>
      </c>
      <c r="BG10" t="s">
        <v>13</v>
      </c>
      <c r="BH10" t="s">
        <v>13</v>
      </c>
      <c r="BI10" t="s">
        <v>14</v>
      </c>
      <c r="BJ10" t="s">
        <v>13</v>
      </c>
      <c r="BK10" t="s">
        <v>13</v>
      </c>
      <c r="BL10" t="s">
        <v>14</v>
      </c>
      <c r="BM10" t="s">
        <v>14</v>
      </c>
      <c r="BN10" t="s">
        <v>13</v>
      </c>
      <c r="BO10" t="s">
        <v>13</v>
      </c>
      <c r="BP10" t="s">
        <v>13</v>
      </c>
      <c r="BQ10" t="s">
        <v>14</v>
      </c>
      <c r="BR10" t="s">
        <v>14</v>
      </c>
      <c r="BS10" t="s">
        <v>14</v>
      </c>
      <c r="BT10" t="s">
        <v>14</v>
      </c>
      <c r="BU10" t="s">
        <v>14</v>
      </c>
      <c r="BV10" t="s">
        <v>14</v>
      </c>
      <c r="BW10" t="s">
        <v>14</v>
      </c>
    </row>
    <row r="11" spans="1:75" ht="15">
      <c r="A11">
        <v>7</v>
      </c>
      <c r="B11">
        <v>1969</v>
      </c>
      <c r="C11" t="s">
        <v>74</v>
      </c>
      <c r="D11">
        <v>1</v>
      </c>
      <c r="E11" t="s">
        <v>76</v>
      </c>
      <c r="F11" t="s">
        <v>84</v>
      </c>
      <c r="G11">
        <v>10</v>
      </c>
      <c r="K11">
        <f t="shared" si="0"/>
        <v>0</v>
      </c>
      <c r="L11">
        <f t="shared" si="1"/>
        <v>1</v>
      </c>
      <c r="M11">
        <f t="shared" si="2"/>
        <v>1</v>
      </c>
      <c r="N11">
        <v>12</v>
      </c>
      <c r="Q11">
        <f t="shared" si="3"/>
        <v>1</v>
      </c>
      <c r="R11">
        <f t="shared" si="4"/>
        <v>2</v>
      </c>
      <c r="S11" t="s">
        <v>13</v>
      </c>
      <c r="T11" t="s">
        <v>13</v>
      </c>
      <c r="U11" t="s">
        <v>12</v>
      </c>
      <c r="V11" t="s">
        <v>14</v>
      </c>
      <c r="W11" t="s">
        <v>14</v>
      </c>
      <c r="X11" t="s">
        <v>12</v>
      </c>
      <c r="Y11" t="s">
        <v>12</v>
      </c>
      <c r="Z11" t="s">
        <v>13</v>
      </c>
      <c r="AA11" t="s">
        <v>14</v>
      </c>
      <c r="AB11" t="s">
        <v>13</v>
      </c>
      <c r="AC11" t="s">
        <v>14</v>
      </c>
      <c r="AD11" t="s">
        <v>13</v>
      </c>
      <c r="AE11" t="s">
        <v>13</v>
      </c>
      <c r="AF11" t="s">
        <v>14</v>
      </c>
      <c r="AG11" t="s">
        <v>14</v>
      </c>
      <c r="AH11" t="s">
        <v>14</v>
      </c>
      <c r="AI11" t="s">
        <v>13</v>
      </c>
      <c r="AJ11" t="s">
        <v>14</v>
      </c>
      <c r="AK11" t="s">
        <v>14</v>
      </c>
      <c r="AL11" t="s">
        <v>14</v>
      </c>
      <c r="AM11" t="s">
        <v>13</v>
      </c>
      <c r="AN11" t="s">
        <v>14</v>
      </c>
      <c r="AO11" t="s">
        <v>14</v>
      </c>
      <c r="AP11" t="s">
        <v>12</v>
      </c>
      <c r="AQ11" t="s">
        <v>12</v>
      </c>
      <c r="AR11" t="s">
        <v>14</v>
      </c>
      <c r="AS11" t="s">
        <v>12</v>
      </c>
      <c r="AT11" t="s">
        <v>13</v>
      </c>
      <c r="AU11" t="s">
        <v>14</v>
      </c>
      <c r="AV11" t="s">
        <v>14</v>
      </c>
      <c r="AW11" t="s">
        <v>14</v>
      </c>
      <c r="AX11" t="s">
        <v>14</v>
      </c>
      <c r="AY11" t="s">
        <v>14</v>
      </c>
      <c r="AZ11" t="s">
        <v>14</v>
      </c>
      <c r="BA11" t="s">
        <v>14</v>
      </c>
      <c r="BB11" t="s">
        <v>14</v>
      </c>
      <c r="BC11" t="s">
        <v>14</v>
      </c>
      <c r="BD11" t="s">
        <v>14</v>
      </c>
      <c r="BE11" t="s">
        <v>13</v>
      </c>
      <c r="BF11" t="s">
        <v>14</v>
      </c>
      <c r="BG11" t="s">
        <v>14</v>
      </c>
      <c r="BH11" t="s">
        <v>14</v>
      </c>
      <c r="BI11" t="s">
        <v>14</v>
      </c>
      <c r="BJ11" t="s">
        <v>14</v>
      </c>
      <c r="BK11" t="s">
        <v>14</v>
      </c>
      <c r="BL11" t="s">
        <v>13</v>
      </c>
      <c r="BM11" t="s">
        <v>13</v>
      </c>
      <c r="BN11" t="s">
        <v>14</v>
      </c>
      <c r="BO11" t="s">
        <v>12</v>
      </c>
      <c r="BP11" t="s">
        <v>13</v>
      </c>
      <c r="BQ11" t="s">
        <v>14</v>
      </c>
      <c r="BR11" t="s">
        <v>14</v>
      </c>
      <c r="BS11" t="s">
        <v>14</v>
      </c>
      <c r="BT11" t="s">
        <v>13</v>
      </c>
      <c r="BU11" t="s">
        <v>14</v>
      </c>
      <c r="BV11" t="s">
        <v>13</v>
      </c>
      <c r="BW11" t="s">
        <v>14</v>
      </c>
    </row>
    <row r="12" spans="1:75" ht="15">
      <c r="A12">
        <v>8</v>
      </c>
      <c r="B12">
        <v>1961</v>
      </c>
      <c r="C12" t="s">
        <v>74</v>
      </c>
      <c r="D12">
        <v>2</v>
      </c>
      <c r="E12" t="s">
        <v>76</v>
      </c>
      <c r="F12" t="s">
        <v>81</v>
      </c>
      <c r="G12">
        <v>12</v>
      </c>
      <c r="K12">
        <f t="shared" si="0"/>
        <v>0</v>
      </c>
      <c r="L12">
        <f t="shared" si="1"/>
        <v>1</v>
      </c>
      <c r="M12">
        <f t="shared" si="2"/>
        <v>1</v>
      </c>
      <c r="N12">
        <v>10</v>
      </c>
      <c r="O12">
        <v>11</v>
      </c>
      <c r="Q12">
        <f t="shared" si="3"/>
        <v>2</v>
      </c>
      <c r="R12">
        <f t="shared" si="4"/>
        <v>3</v>
      </c>
      <c r="S12" t="s">
        <v>14</v>
      </c>
      <c r="T12" t="s">
        <v>12</v>
      </c>
      <c r="U12" t="s">
        <v>12</v>
      </c>
      <c r="V12" t="s">
        <v>13</v>
      </c>
      <c r="W12" t="s">
        <v>14</v>
      </c>
      <c r="X12" t="s">
        <v>12</v>
      </c>
      <c r="Y12" t="s">
        <v>13</v>
      </c>
      <c r="Z12" t="s">
        <v>13</v>
      </c>
      <c r="AA12" t="s">
        <v>12</v>
      </c>
      <c r="AB12" t="s">
        <v>13</v>
      </c>
      <c r="AC12" t="s">
        <v>14</v>
      </c>
      <c r="AD12" t="s">
        <v>12</v>
      </c>
      <c r="AE12" t="s">
        <v>13</v>
      </c>
      <c r="AF12" t="s">
        <v>13</v>
      </c>
      <c r="AG12" t="s">
        <v>13</v>
      </c>
      <c r="AH12" t="s">
        <v>13</v>
      </c>
      <c r="AI12" t="s">
        <v>13</v>
      </c>
      <c r="AJ12" t="s">
        <v>14</v>
      </c>
      <c r="AK12" t="s">
        <v>14</v>
      </c>
      <c r="AL12" t="s">
        <v>14</v>
      </c>
      <c r="AM12" t="s">
        <v>13</v>
      </c>
      <c r="AN12" t="s">
        <v>13</v>
      </c>
      <c r="AO12" t="s">
        <v>13</v>
      </c>
      <c r="AP12" t="s">
        <v>12</v>
      </c>
      <c r="AQ12" t="s">
        <v>12</v>
      </c>
      <c r="AR12" t="s">
        <v>14</v>
      </c>
      <c r="AS12" t="s">
        <v>13</v>
      </c>
      <c r="AT12" t="s">
        <v>13</v>
      </c>
      <c r="AU12" t="s">
        <v>13</v>
      </c>
      <c r="AV12" t="s">
        <v>13</v>
      </c>
      <c r="AW12" t="s">
        <v>13</v>
      </c>
      <c r="AX12" t="s">
        <v>14</v>
      </c>
      <c r="AY12" t="s">
        <v>12</v>
      </c>
      <c r="AZ12" t="s">
        <v>13</v>
      </c>
      <c r="BA12" t="s">
        <v>13</v>
      </c>
      <c r="BB12" t="s">
        <v>14</v>
      </c>
      <c r="BC12" t="s">
        <v>14</v>
      </c>
      <c r="BD12" t="s">
        <v>13</v>
      </c>
      <c r="BE12" t="s">
        <v>13</v>
      </c>
      <c r="BF12" t="s">
        <v>13</v>
      </c>
      <c r="BG12" t="s">
        <v>13</v>
      </c>
      <c r="BH12" t="s">
        <v>14</v>
      </c>
      <c r="BI12" t="s">
        <v>14</v>
      </c>
      <c r="BJ12" t="s">
        <v>13</v>
      </c>
      <c r="BK12" t="s">
        <v>14</v>
      </c>
      <c r="BL12" t="s">
        <v>13</v>
      </c>
      <c r="BM12" t="s">
        <v>13</v>
      </c>
      <c r="BN12" t="s">
        <v>13</v>
      </c>
      <c r="BO12" t="s">
        <v>12</v>
      </c>
      <c r="BP12" t="s">
        <v>13</v>
      </c>
      <c r="BQ12" t="s">
        <v>13</v>
      </c>
      <c r="BR12" t="s">
        <v>13</v>
      </c>
      <c r="BS12" t="s">
        <v>13</v>
      </c>
      <c r="BT12" t="s">
        <v>13</v>
      </c>
      <c r="BU12" t="s">
        <v>13</v>
      </c>
      <c r="BV12" t="s">
        <v>13</v>
      </c>
      <c r="BW12" t="s">
        <v>14</v>
      </c>
    </row>
    <row r="13" spans="1:75" ht="15">
      <c r="A13">
        <v>9</v>
      </c>
      <c r="B13">
        <v>1963</v>
      </c>
      <c r="C13" t="s">
        <v>78</v>
      </c>
      <c r="D13">
        <v>2</v>
      </c>
      <c r="E13" t="s">
        <v>76</v>
      </c>
      <c r="F13" t="s">
        <v>83</v>
      </c>
      <c r="G13">
        <v>11</v>
      </c>
      <c r="H13">
        <v>12</v>
      </c>
      <c r="K13">
        <f t="shared" si="0"/>
        <v>0</v>
      </c>
      <c r="L13">
        <f t="shared" si="1"/>
        <v>2</v>
      </c>
      <c r="M13">
        <f t="shared" si="2"/>
        <v>2</v>
      </c>
      <c r="Q13">
        <f t="shared" si="3"/>
        <v>0</v>
      </c>
      <c r="R13">
        <f t="shared" si="4"/>
        <v>2</v>
      </c>
      <c r="S13" t="s">
        <v>13</v>
      </c>
      <c r="T13" t="s">
        <v>13</v>
      </c>
      <c r="U13" t="s">
        <v>13</v>
      </c>
      <c r="V13" t="s">
        <v>13</v>
      </c>
      <c r="W13" t="s">
        <v>12</v>
      </c>
      <c r="X13" t="s">
        <v>12</v>
      </c>
      <c r="Y13" t="s">
        <v>13</v>
      </c>
      <c r="Z13" t="s">
        <v>13</v>
      </c>
      <c r="AA13" t="s">
        <v>13</v>
      </c>
      <c r="AB13" t="s">
        <v>12</v>
      </c>
      <c r="AC13" t="s">
        <v>14</v>
      </c>
      <c r="AD13" t="s">
        <v>14</v>
      </c>
      <c r="AE13" t="s">
        <v>13</v>
      </c>
      <c r="AF13" t="s">
        <v>12</v>
      </c>
      <c r="AG13" t="s">
        <v>13</v>
      </c>
      <c r="AH13" t="s">
        <v>13</v>
      </c>
      <c r="AI13" t="s">
        <v>13</v>
      </c>
      <c r="AJ13" t="s">
        <v>13</v>
      </c>
      <c r="AK13" t="s">
        <v>13</v>
      </c>
      <c r="AL13" t="s">
        <v>14</v>
      </c>
      <c r="AM13" t="s">
        <v>12</v>
      </c>
      <c r="AN13" t="s">
        <v>13</v>
      </c>
      <c r="AO13" t="s">
        <v>12</v>
      </c>
      <c r="AP13" t="s">
        <v>12</v>
      </c>
      <c r="AQ13" t="s">
        <v>12</v>
      </c>
      <c r="AR13" t="s">
        <v>13</v>
      </c>
      <c r="AS13" t="s">
        <v>12</v>
      </c>
      <c r="AT13" t="s">
        <v>13</v>
      </c>
      <c r="AU13" t="s">
        <v>13</v>
      </c>
      <c r="AV13" t="s">
        <v>14</v>
      </c>
      <c r="AW13" t="s">
        <v>13</v>
      </c>
      <c r="AX13" t="s">
        <v>13</v>
      </c>
      <c r="AY13" t="s">
        <v>12</v>
      </c>
      <c r="AZ13" t="s">
        <v>13</v>
      </c>
      <c r="BA13" t="s">
        <v>13</v>
      </c>
      <c r="BB13" t="s">
        <v>13</v>
      </c>
      <c r="BC13" t="s">
        <v>14</v>
      </c>
      <c r="BD13" t="s">
        <v>14</v>
      </c>
      <c r="BE13" t="s">
        <v>13</v>
      </c>
      <c r="BF13" t="s">
        <v>14</v>
      </c>
      <c r="BG13" t="s">
        <v>13</v>
      </c>
      <c r="BH13" t="s">
        <v>14</v>
      </c>
      <c r="BI13" t="s">
        <v>13</v>
      </c>
      <c r="BJ13" t="s">
        <v>13</v>
      </c>
      <c r="BK13" t="s">
        <v>13</v>
      </c>
      <c r="BL13" t="s">
        <v>13</v>
      </c>
      <c r="BM13" t="s">
        <v>13</v>
      </c>
      <c r="BN13" t="s">
        <v>14</v>
      </c>
      <c r="BO13" t="s">
        <v>12</v>
      </c>
      <c r="BP13" t="s">
        <v>12</v>
      </c>
      <c r="BQ13" t="s">
        <v>13</v>
      </c>
      <c r="BR13" t="s">
        <v>13</v>
      </c>
      <c r="BS13" t="s">
        <v>14</v>
      </c>
      <c r="BT13" t="s">
        <v>13</v>
      </c>
      <c r="BU13" t="s">
        <v>14</v>
      </c>
      <c r="BV13" t="s">
        <v>14</v>
      </c>
      <c r="BW13" t="s">
        <v>14</v>
      </c>
    </row>
    <row r="14" spans="1:75" ht="15">
      <c r="A14">
        <v>10</v>
      </c>
      <c r="B14">
        <v>1977</v>
      </c>
      <c r="C14" t="s">
        <v>78</v>
      </c>
      <c r="D14">
        <v>1</v>
      </c>
      <c r="E14" t="s">
        <v>76</v>
      </c>
      <c r="F14" t="s">
        <v>85</v>
      </c>
      <c r="G14">
        <v>10</v>
      </c>
      <c r="H14">
        <v>11</v>
      </c>
      <c r="K14">
        <f t="shared" si="0"/>
        <v>0</v>
      </c>
      <c r="L14">
        <f t="shared" si="1"/>
        <v>2</v>
      </c>
      <c r="M14">
        <f t="shared" si="2"/>
        <v>2</v>
      </c>
      <c r="N14">
        <v>11</v>
      </c>
      <c r="O14">
        <v>12</v>
      </c>
      <c r="Q14">
        <f t="shared" si="3"/>
        <v>2</v>
      </c>
      <c r="R14">
        <f t="shared" si="4"/>
        <v>4</v>
      </c>
      <c r="S14" t="s">
        <v>14</v>
      </c>
      <c r="T14" t="s">
        <v>13</v>
      </c>
      <c r="U14" t="s">
        <v>12</v>
      </c>
      <c r="V14" t="s">
        <v>13</v>
      </c>
      <c r="W14" t="s">
        <v>13</v>
      </c>
      <c r="X14" t="s">
        <v>12</v>
      </c>
      <c r="Y14" t="s">
        <v>13</v>
      </c>
      <c r="Z14" t="s">
        <v>13</v>
      </c>
      <c r="AA14" t="s">
        <v>14</v>
      </c>
      <c r="AB14" t="s">
        <v>14</v>
      </c>
      <c r="AC14" t="s">
        <v>14</v>
      </c>
      <c r="AD14" t="s">
        <v>13</v>
      </c>
      <c r="AE14" t="s">
        <v>13</v>
      </c>
      <c r="AF14" t="s">
        <v>13</v>
      </c>
      <c r="AG14" t="s">
        <v>13</v>
      </c>
      <c r="AH14" t="s">
        <v>13</v>
      </c>
      <c r="AI14" t="s">
        <v>13</v>
      </c>
      <c r="AJ14" t="s">
        <v>14</v>
      </c>
      <c r="AK14" t="s">
        <v>14</v>
      </c>
      <c r="AL14" t="s">
        <v>14</v>
      </c>
      <c r="AM14" t="s">
        <v>13</v>
      </c>
      <c r="AN14" t="s">
        <v>13</v>
      </c>
      <c r="AO14" t="s">
        <v>14</v>
      </c>
      <c r="AP14" t="s">
        <v>13</v>
      </c>
      <c r="AQ14" t="s">
        <v>13</v>
      </c>
      <c r="AR14" t="s">
        <v>13</v>
      </c>
      <c r="AS14" t="s">
        <v>13</v>
      </c>
      <c r="AT14" t="s">
        <v>13</v>
      </c>
      <c r="AU14" t="s">
        <v>13</v>
      </c>
      <c r="AV14" t="s">
        <v>14</v>
      </c>
      <c r="AW14" t="s">
        <v>14</v>
      </c>
      <c r="AX14" t="s">
        <v>14</v>
      </c>
      <c r="AY14" t="s">
        <v>13</v>
      </c>
      <c r="AZ14" t="s">
        <v>13</v>
      </c>
      <c r="BA14" t="s">
        <v>13</v>
      </c>
      <c r="BB14" t="s">
        <v>14</v>
      </c>
      <c r="BC14" t="s">
        <v>14</v>
      </c>
      <c r="BD14" t="s">
        <v>14</v>
      </c>
      <c r="BE14" t="s">
        <v>14</v>
      </c>
      <c r="BF14" t="s">
        <v>14</v>
      </c>
      <c r="BG14" t="s">
        <v>14</v>
      </c>
      <c r="BH14" t="s">
        <v>14</v>
      </c>
      <c r="BI14" t="s">
        <v>14</v>
      </c>
      <c r="BJ14" t="s">
        <v>13</v>
      </c>
      <c r="BK14" t="s">
        <v>13</v>
      </c>
      <c r="BL14" t="s">
        <v>14</v>
      </c>
      <c r="BM14" t="s">
        <v>13</v>
      </c>
      <c r="BN14" t="s">
        <v>13</v>
      </c>
      <c r="BO14" t="s">
        <v>13</v>
      </c>
      <c r="BP14" t="s">
        <v>14</v>
      </c>
      <c r="BQ14" t="s">
        <v>14</v>
      </c>
      <c r="BR14" t="s">
        <v>14</v>
      </c>
      <c r="BS14" t="s">
        <v>14</v>
      </c>
      <c r="BT14" t="s">
        <v>14</v>
      </c>
      <c r="BU14" t="s">
        <v>14</v>
      </c>
      <c r="BV14" t="s">
        <v>14</v>
      </c>
      <c r="BW14" t="s">
        <v>14</v>
      </c>
    </row>
    <row r="15" spans="1:75" ht="15">
      <c r="A15">
        <v>11</v>
      </c>
      <c r="B15">
        <v>1963</v>
      </c>
      <c r="C15" t="s">
        <v>74</v>
      </c>
      <c r="D15">
        <v>1</v>
      </c>
      <c r="E15" t="s">
        <v>76</v>
      </c>
      <c r="F15" t="s">
        <v>84</v>
      </c>
      <c r="G15">
        <v>7</v>
      </c>
      <c r="H15">
        <v>8</v>
      </c>
      <c r="I15">
        <v>9</v>
      </c>
      <c r="K15">
        <f t="shared" si="0"/>
        <v>3</v>
      </c>
      <c r="L15">
        <f t="shared" si="1"/>
        <v>0</v>
      </c>
      <c r="M15">
        <f t="shared" si="2"/>
        <v>3</v>
      </c>
      <c r="N15">
        <v>10</v>
      </c>
      <c r="Q15">
        <f t="shared" si="3"/>
        <v>1</v>
      </c>
      <c r="R15">
        <f t="shared" si="4"/>
        <v>4</v>
      </c>
      <c r="S15" t="s">
        <v>14</v>
      </c>
      <c r="T15" t="s">
        <v>13</v>
      </c>
      <c r="U15" t="s">
        <v>12</v>
      </c>
      <c r="V15" t="s">
        <v>12</v>
      </c>
      <c r="W15" t="s">
        <v>13</v>
      </c>
      <c r="X15" t="s">
        <v>13</v>
      </c>
      <c r="Y15" t="s">
        <v>13</v>
      </c>
      <c r="Z15" t="s">
        <v>13</v>
      </c>
      <c r="AA15" t="s">
        <v>13</v>
      </c>
      <c r="AB15" t="s">
        <v>13</v>
      </c>
      <c r="AC15" t="s">
        <v>14</v>
      </c>
      <c r="AD15" t="s">
        <v>12</v>
      </c>
      <c r="AE15" t="s">
        <v>12</v>
      </c>
      <c r="AF15" t="s">
        <v>13</v>
      </c>
      <c r="AG15" t="s">
        <v>13</v>
      </c>
      <c r="AH15" t="s">
        <v>13</v>
      </c>
      <c r="AI15" t="s">
        <v>13</v>
      </c>
      <c r="AJ15" t="s">
        <v>14</v>
      </c>
      <c r="AK15" t="s">
        <v>12</v>
      </c>
      <c r="AL15" t="s">
        <v>13</v>
      </c>
      <c r="AM15" t="s">
        <v>12</v>
      </c>
      <c r="AN15" t="s">
        <v>13</v>
      </c>
      <c r="AO15" t="s">
        <v>14</v>
      </c>
      <c r="AP15" t="s">
        <v>12</v>
      </c>
      <c r="AQ15" t="s">
        <v>12</v>
      </c>
      <c r="AR15" t="s">
        <v>14</v>
      </c>
      <c r="AS15" t="s">
        <v>12</v>
      </c>
      <c r="AT15" t="s">
        <v>13</v>
      </c>
      <c r="AU15" t="s">
        <v>14</v>
      </c>
      <c r="AV15" t="s">
        <v>14</v>
      </c>
      <c r="AW15" t="s">
        <v>14</v>
      </c>
      <c r="AX15" t="s">
        <v>14</v>
      </c>
      <c r="AY15" t="s">
        <v>14</v>
      </c>
      <c r="AZ15" t="s">
        <v>14</v>
      </c>
      <c r="BA15" t="s">
        <v>13</v>
      </c>
      <c r="BB15" t="s">
        <v>14</v>
      </c>
      <c r="BC15" t="s">
        <v>14</v>
      </c>
      <c r="BD15" t="s">
        <v>13</v>
      </c>
      <c r="BE15" t="s">
        <v>13</v>
      </c>
      <c r="BF15" t="s">
        <v>13</v>
      </c>
      <c r="BG15" t="s">
        <v>13</v>
      </c>
      <c r="BH15" t="s">
        <v>13</v>
      </c>
      <c r="BI15" t="s">
        <v>13</v>
      </c>
      <c r="BJ15" t="s">
        <v>14</v>
      </c>
      <c r="BK15" t="s">
        <v>14</v>
      </c>
      <c r="BL15" t="s">
        <v>14</v>
      </c>
      <c r="BM15" t="s">
        <v>14</v>
      </c>
      <c r="BN15" t="s">
        <v>13</v>
      </c>
      <c r="BO15" t="s">
        <v>13</v>
      </c>
      <c r="BP15" t="s">
        <v>14</v>
      </c>
      <c r="BQ15" t="s">
        <v>14</v>
      </c>
      <c r="BR15" t="s">
        <v>14</v>
      </c>
      <c r="BS15" t="s">
        <v>14</v>
      </c>
      <c r="BT15" t="s">
        <v>14</v>
      </c>
      <c r="BU15" t="s">
        <v>14</v>
      </c>
      <c r="BV15" t="s">
        <v>14</v>
      </c>
      <c r="BW15" t="s">
        <v>14</v>
      </c>
    </row>
    <row r="16" spans="1:75" ht="15">
      <c r="A16">
        <v>12</v>
      </c>
      <c r="B16">
        <v>1978</v>
      </c>
      <c r="C16" t="s">
        <v>74</v>
      </c>
      <c r="D16">
        <v>1</v>
      </c>
      <c r="E16" t="s">
        <v>76</v>
      </c>
      <c r="F16" t="s">
        <v>82</v>
      </c>
      <c r="K16">
        <f t="shared" si="0"/>
        <v>0</v>
      </c>
      <c r="L16">
        <f t="shared" si="1"/>
        <v>0</v>
      </c>
      <c r="M16">
        <f t="shared" si="2"/>
        <v>0</v>
      </c>
      <c r="N16">
        <v>11</v>
      </c>
      <c r="Q16">
        <f t="shared" si="3"/>
        <v>1</v>
      </c>
      <c r="R16">
        <f t="shared" si="4"/>
        <v>1</v>
      </c>
      <c r="S16" t="s">
        <v>14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12</v>
      </c>
      <c r="AB16" t="s">
        <v>13</v>
      </c>
      <c r="AC16" t="s">
        <v>14</v>
      </c>
      <c r="AD16" t="s">
        <v>13</v>
      </c>
      <c r="AE16" t="s">
        <v>12</v>
      </c>
      <c r="AF16" t="s">
        <v>12</v>
      </c>
      <c r="AG16" t="s">
        <v>13</v>
      </c>
      <c r="AH16" t="s">
        <v>13</v>
      </c>
      <c r="AI16" t="s">
        <v>13</v>
      </c>
      <c r="AJ16" t="s">
        <v>13</v>
      </c>
      <c r="AK16" t="s">
        <v>14</v>
      </c>
      <c r="AL16" t="s">
        <v>14</v>
      </c>
      <c r="AM16" t="s">
        <v>13</v>
      </c>
      <c r="AN16" t="s">
        <v>14</v>
      </c>
      <c r="AO16" t="s">
        <v>14</v>
      </c>
      <c r="AP16" t="s">
        <v>12</v>
      </c>
      <c r="AQ16" t="s">
        <v>12</v>
      </c>
      <c r="AR16" t="s">
        <v>13</v>
      </c>
      <c r="AS16" t="s">
        <v>13</v>
      </c>
      <c r="AT16" t="s">
        <v>13</v>
      </c>
      <c r="AU16" t="s">
        <v>13</v>
      </c>
      <c r="AV16" t="s">
        <v>14</v>
      </c>
      <c r="AW16" t="s">
        <v>13</v>
      </c>
      <c r="AX16" t="s">
        <v>14</v>
      </c>
      <c r="AY16" t="s">
        <v>12</v>
      </c>
      <c r="AZ16" t="s">
        <v>13</v>
      </c>
      <c r="BA16" t="s">
        <v>13</v>
      </c>
      <c r="BB16" t="s">
        <v>14</v>
      </c>
      <c r="BC16" t="s">
        <v>14</v>
      </c>
      <c r="BD16" t="s">
        <v>13</v>
      </c>
      <c r="BE16" t="s">
        <v>14</v>
      </c>
      <c r="BF16" t="s">
        <v>14</v>
      </c>
      <c r="BG16" t="s">
        <v>14</v>
      </c>
      <c r="BH16" t="s">
        <v>14</v>
      </c>
      <c r="BI16" t="s">
        <v>13</v>
      </c>
      <c r="BJ16" t="s">
        <v>13</v>
      </c>
      <c r="BK16" t="s">
        <v>13</v>
      </c>
      <c r="BL16" t="s">
        <v>13</v>
      </c>
      <c r="BM16" t="s">
        <v>13</v>
      </c>
      <c r="BN16" t="s">
        <v>13</v>
      </c>
      <c r="BO16" t="s">
        <v>12</v>
      </c>
      <c r="BP16" t="s">
        <v>14</v>
      </c>
      <c r="BQ16" t="s">
        <v>14</v>
      </c>
      <c r="BR16" t="s">
        <v>14</v>
      </c>
      <c r="BS16" t="s">
        <v>14</v>
      </c>
      <c r="BT16" t="s">
        <v>13</v>
      </c>
      <c r="BU16" t="s">
        <v>14</v>
      </c>
      <c r="BV16" t="s">
        <v>14</v>
      </c>
      <c r="BW16" t="s">
        <v>14</v>
      </c>
    </row>
    <row r="17" spans="1:75" ht="15">
      <c r="A17">
        <v>13</v>
      </c>
      <c r="B17">
        <v>1971</v>
      </c>
      <c r="C17" t="s">
        <v>74</v>
      </c>
      <c r="D17">
        <v>2</v>
      </c>
      <c r="E17" t="s">
        <v>76</v>
      </c>
      <c r="F17" t="s">
        <v>84</v>
      </c>
      <c r="G17">
        <v>8</v>
      </c>
      <c r="H17">
        <v>11</v>
      </c>
      <c r="I17">
        <v>12</v>
      </c>
      <c r="K17">
        <f t="shared" si="0"/>
        <v>1</v>
      </c>
      <c r="L17">
        <f t="shared" si="1"/>
        <v>2</v>
      </c>
      <c r="M17">
        <f t="shared" si="2"/>
        <v>3</v>
      </c>
      <c r="Q17">
        <f t="shared" si="3"/>
        <v>0</v>
      </c>
      <c r="R17">
        <f t="shared" si="4"/>
        <v>3</v>
      </c>
      <c r="S17" t="s">
        <v>14</v>
      </c>
      <c r="T17" t="s">
        <v>13</v>
      </c>
      <c r="U17" t="s">
        <v>13</v>
      </c>
      <c r="V17" t="s">
        <v>13</v>
      </c>
      <c r="W17" t="s">
        <v>13</v>
      </c>
      <c r="X17" t="s">
        <v>12</v>
      </c>
      <c r="Y17" t="s">
        <v>12</v>
      </c>
      <c r="Z17" t="s">
        <v>12</v>
      </c>
      <c r="AA17" t="s">
        <v>13</v>
      </c>
      <c r="AB17" t="s">
        <v>14</v>
      </c>
      <c r="AC17" t="s">
        <v>14</v>
      </c>
      <c r="AD17" t="s">
        <v>13</v>
      </c>
      <c r="AE17" t="s">
        <v>13</v>
      </c>
      <c r="AF17" t="s">
        <v>14</v>
      </c>
      <c r="AG17" t="s">
        <v>14</v>
      </c>
      <c r="AH17" t="s">
        <v>14</v>
      </c>
      <c r="AI17" t="s">
        <v>13</v>
      </c>
      <c r="AJ17" t="s">
        <v>13</v>
      </c>
      <c r="AK17" t="s">
        <v>14</v>
      </c>
      <c r="AL17" t="s">
        <v>14</v>
      </c>
      <c r="AM17" t="s">
        <v>13</v>
      </c>
      <c r="AN17" t="s">
        <v>14</v>
      </c>
      <c r="AO17" t="s">
        <v>14</v>
      </c>
      <c r="AP17" t="s">
        <v>12</v>
      </c>
      <c r="AQ17" t="s">
        <v>12</v>
      </c>
      <c r="AR17" t="s">
        <v>14</v>
      </c>
      <c r="AS17" t="s">
        <v>13</v>
      </c>
      <c r="AT17" t="s">
        <v>13</v>
      </c>
      <c r="AU17" t="s">
        <v>14</v>
      </c>
      <c r="AV17" t="s">
        <v>14</v>
      </c>
      <c r="AW17" t="s">
        <v>14</v>
      </c>
      <c r="AX17" t="s">
        <v>14</v>
      </c>
      <c r="AY17" t="s">
        <v>13</v>
      </c>
      <c r="AZ17" t="s">
        <v>14</v>
      </c>
      <c r="BA17" t="s">
        <v>12</v>
      </c>
      <c r="BB17" t="s">
        <v>14</v>
      </c>
      <c r="BC17" t="s">
        <v>14</v>
      </c>
      <c r="BD17" t="s">
        <v>14</v>
      </c>
      <c r="BE17" t="s">
        <v>14</v>
      </c>
      <c r="BF17" t="s">
        <v>14</v>
      </c>
      <c r="BG17" t="s">
        <v>14</v>
      </c>
      <c r="BH17" t="s">
        <v>14</v>
      </c>
      <c r="BI17" t="s">
        <v>14</v>
      </c>
      <c r="BJ17" t="s">
        <v>13</v>
      </c>
      <c r="BK17" t="s">
        <v>13</v>
      </c>
      <c r="BL17" t="s">
        <v>13</v>
      </c>
      <c r="BM17" t="s">
        <v>14</v>
      </c>
      <c r="BN17" t="s">
        <v>13</v>
      </c>
      <c r="BO17" t="s">
        <v>13</v>
      </c>
      <c r="BP17" t="s">
        <v>14</v>
      </c>
      <c r="BQ17" t="s">
        <v>14</v>
      </c>
      <c r="BR17" t="s">
        <v>14</v>
      </c>
      <c r="BS17" t="s">
        <v>14</v>
      </c>
      <c r="BT17" t="s">
        <v>13</v>
      </c>
      <c r="BU17" t="s">
        <v>14</v>
      </c>
      <c r="BV17" t="s">
        <v>13</v>
      </c>
      <c r="BW17" t="s">
        <v>14</v>
      </c>
    </row>
    <row r="18" spans="1:75" ht="15">
      <c r="A18">
        <v>14</v>
      </c>
      <c r="B18">
        <v>1971</v>
      </c>
      <c r="C18" t="s">
        <v>74</v>
      </c>
      <c r="D18">
        <v>1</v>
      </c>
      <c r="E18" t="s">
        <v>76</v>
      </c>
      <c r="F18" t="s">
        <v>84</v>
      </c>
      <c r="G18">
        <v>11</v>
      </c>
      <c r="H18">
        <v>12</v>
      </c>
      <c r="K18">
        <f t="shared" si="0"/>
        <v>0</v>
      </c>
      <c r="L18">
        <f t="shared" si="1"/>
        <v>2</v>
      </c>
      <c r="M18">
        <f t="shared" si="2"/>
        <v>2</v>
      </c>
      <c r="Q18">
        <f t="shared" si="3"/>
        <v>0</v>
      </c>
      <c r="R18">
        <f t="shared" si="4"/>
        <v>2</v>
      </c>
      <c r="S18" t="s">
        <v>14</v>
      </c>
      <c r="T18" t="s">
        <v>13</v>
      </c>
      <c r="U18" t="s">
        <v>13</v>
      </c>
      <c r="V18" t="s">
        <v>13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14</v>
      </c>
      <c r="AC18" t="s">
        <v>14</v>
      </c>
      <c r="AD18" t="s">
        <v>14</v>
      </c>
      <c r="AE18" t="s">
        <v>13</v>
      </c>
      <c r="AF18" t="s">
        <v>13</v>
      </c>
      <c r="AG18" t="s">
        <v>14</v>
      </c>
      <c r="AH18" t="s">
        <v>14</v>
      </c>
      <c r="AI18" t="s">
        <v>12</v>
      </c>
      <c r="AJ18" t="s">
        <v>13</v>
      </c>
      <c r="AK18" t="s">
        <v>14</v>
      </c>
      <c r="AL18" t="s">
        <v>14</v>
      </c>
      <c r="AM18" t="s">
        <v>13</v>
      </c>
      <c r="AN18" t="s">
        <v>14</v>
      </c>
      <c r="AO18" t="s">
        <v>14</v>
      </c>
      <c r="AP18" t="s">
        <v>12</v>
      </c>
      <c r="AQ18" t="s">
        <v>12</v>
      </c>
      <c r="AR18" t="s">
        <v>13</v>
      </c>
      <c r="AS18" t="s">
        <v>13</v>
      </c>
      <c r="AT18" t="s">
        <v>13</v>
      </c>
      <c r="AU18" t="s">
        <v>14</v>
      </c>
      <c r="AV18" t="s">
        <v>14</v>
      </c>
      <c r="AW18" t="s">
        <v>14</v>
      </c>
      <c r="AX18" t="s">
        <v>14</v>
      </c>
      <c r="AY18" t="s">
        <v>13</v>
      </c>
      <c r="AZ18" t="s">
        <v>13</v>
      </c>
      <c r="BA18" t="s">
        <v>13</v>
      </c>
      <c r="BB18" t="s">
        <v>13</v>
      </c>
      <c r="BC18" t="s">
        <v>14</v>
      </c>
      <c r="BD18" t="s">
        <v>14</v>
      </c>
      <c r="BE18" t="s">
        <v>14</v>
      </c>
      <c r="BF18" t="s">
        <v>14</v>
      </c>
      <c r="BG18" t="s">
        <v>14</v>
      </c>
      <c r="BH18" t="s">
        <v>14</v>
      </c>
      <c r="BI18" t="s">
        <v>14</v>
      </c>
      <c r="BJ18" t="s">
        <v>12</v>
      </c>
      <c r="BK18" t="s">
        <v>13</v>
      </c>
      <c r="BL18" t="s">
        <v>13</v>
      </c>
      <c r="BM18" t="s">
        <v>13</v>
      </c>
      <c r="BN18" t="s">
        <v>14</v>
      </c>
      <c r="BO18" t="s">
        <v>13</v>
      </c>
      <c r="BP18" t="s">
        <v>14</v>
      </c>
      <c r="BQ18" t="s">
        <v>14</v>
      </c>
      <c r="BR18" t="s">
        <v>14</v>
      </c>
      <c r="BS18" t="s">
        <v>14</v>
      </c>
      <c r="BT18" t="s">
        <v>12</v>
      </c>
      <c r="BU18" t="s">
        <v>14</v>
      </c>
      <c r="BV18" t="s">
        <v>14</v>
      </c>
      <c r="BW18" t="s">
        <v>14</v>
      </c>
    </row>
    <row r="19" spans="1:75" ht="15">
      <c r="A19">
        <v>15</v>
      </c>
      <c r="B19">
        <v>1970</v>
      </c>
      <c r="C19" t="s">
        <v>74</v>
      </c>
      <c r="D19">
        <v>1</v>
      </c>
      <c r="E19" t="s">
        <v>86</v>
      </c>
      <c r="F19" t="s">
        <v>84</v>
      </c>
      <c r="G19">
        <v>7</v>
      </c>
      <c r="H19">
        <v>8</v>
      </c>
      <c r="I19">
        <v>9</v>
      </c>
      <c r="K19">
        <f t="shared" si="0"/>
        <v>3</v>
      </c>
      <c r="L19">
        <f t="shared" si="1"/>
        <v>0</v>
      </c>
      <c r="M19">
        <f t="shared" si="2"/>
        <v>3</v>
      </c>
      <c r="N19">
        <v>12</v>
      </c>
      <c r="Q19">
        <f t="shared" si="3"/>
        <v>1</v>
      </c>
      <c r="R19">
        <f t="shared" si="4"/>
        <v>4</v>
      </c>
      <c r="S19" t="s">
        <v>14</v>
      </c>
      <c r="T19" t="s">
        <v>13</v>
      </c>
      <c r="U19" t="s">
        <v>13</v>
      </c>
      <c r="V19" t="s">
        <v>13</v>
      </c>
      <c r="W19" t="s">
        <v>13</v>
      </c>
      <c r="X19" t="s">
        <v>13</v>
      </c>
      <c r="Y19" t="s">
        <v>12</v>
      </c>
      <c r="Z19" t="s">
        <v>12</v>
      </c>
      <c r="AA19" t="s">
        <v>14</v>
      </c>
      <c r="AB19" t="s">
        <v>14</v>
      </c>
      <c r="AC19" t="s">
        <v>14</v>
      </c>
      <c r="AD19" t="s">
        <v>13</v>
      </c>
      <c r="AE19" t="s">
        <v>12</v>
      </c>
      <c r="AF19" t="s">
        <v>13</v>
      </c>
      <c r="AG19" t="s">
        <v>14</v>
      </c>
      <c r="AH19" t="s">
        <v>14</v>
      </c>
      <c r="AI19" t="s">
        <v>13</v>
      </c>
      <c r="AJ19" t="s">
        <v>14</v>
      </c>
      <c r="AK19" t="s">
        <v>13</v>
      </c>
      <c r="AL19" t="s">
        <v>13</v>
      </c>
      <c r="AM19" t="s">
        <v>12</v>
      </c>
      <c r="AN19" t="s">
        <v>13</v>
      </c>
      <c r="AO19" t="s">
        <v>12</v>
      </c>
      <c r="AP19" t="s">
        <v>12</v>
      </c>
      <c r="AQ19" t="s">
        <v>12</v>
      </c>
      <c r="AR19" t="s">
        <v>13</v>
      </c>
      <c r="AS19" t="s">
        <v>12</v>
      </c>
      <c r="AT19" t="s">
        <v>13</v>
      </c>
      <c r="AU19" t="s">
        <v>13</v>
      </c>
      <c r="AV19" t="s">
        <v>14</v>
      </c>
      <c r="AW19" t="s">
        <v>14</v>
      </c>
      <c r="AX19" t="s">
        <v>14</v>
      </c>
      <c r="AY19" t="s">
        <v>13</v>
      </c>
      <c r="AZ19" t="s">
        <v>13</v>
      </c>
      <c r="BA19" t="s">
        <v>12</v>
      </c>
      <c r="BB19" t="s">
        <v>14</v>
      </c>
      <c r="BC19" t="s">
        <v>14</v>
      </c>
      <c r="BD19" t="s">
        <v>12</v>
      </c>
      <c r="BE19" t="s">
        <v>14</v>
      </c>
      <c r="BF19" t="s">
        <v>14</v>
      </c>
      <c r="BG19" t="s">
        <v>13</v>
      </c>
      <c r="BH19" t="s">
        <v>14</v>
      </c>
      <c r="BI19" t="s">
        <v>14</v>
      </c>
      <c r="BJ19" t="s">
        <v>13</v>
      </c>
      <c r="BK19" t="s">
        <v>13</v>
      </c>
      <c r="BL19" t="s">
        <v>13</v>
      </c>
      <c r="BM19" t="s">
        <v>13</v>
      </c>
      <c r="BN19" t="s">
        <v>13</v>
      </c>
      <c r="BO19" t="s">
        <v>13</v>
      </c>
      <c r="BP19" t="s">
        <v>12</v>
      </c>
      <c r="BQ19" t="s">
        <v>14</v>
      </c>
      <c r="BR19" t="s">
        <v>13</v>
      </c>
      <c r="BS19" t="s">
        <v>15</v>
      </c>
      <c r="BT19" t="s">
        <v>12</v>
      </c>
      <c r="BU19" t="s">
        <v>14</v>
      </c>
      <c r="BV19" t="s">
        <v>13</v>
      </c>
      <c r="BW19" t="s">
        <v>14</v>
      </c>
    </row>
    <row r="20" spans="1:75" ht="15">
      <c r="A20">
        <v>16</v>
      </c>
      <c r="B20">
        <v>1960</v>
      </c>
      <c r="C20" t="s">
        <v>74</v>
      </c>
      <c r="D20">
        <v>1</v>
      </c>
      <c r="E20" t="s">
        <v>76</v>
      </c>
      <c r="F20" t="s">
        <v>81</v>
      </c>
      <c r="G20">
        <v>10</v>
      </c>
      <c r="H20">
        <v>11</v>
      </c>
      <c r="I20">
        <v>12</v>
      </c>
      <c r="K20">
        <f t="shared" si="0"/>
        <v>0</v>
      </c>
      <c r="L20">
        <f t="shared" si="1"/>
        <v>3</v>
      </c>
      <c r="M20">
        <f t="shared" si="2"/>
        <v>3</v>
      </c>
      <c r="Q20">
        <f t="shared" si="3"/>
        <v>0</v>
      </c>
      <c r="R20">
        <f t="shared" si="4"/>
        <v>3</v>
      </c>
      <c r="S20" t="s">
        <v>14</v>
      </c>
      <c r="T20" t="s">
        <v>13</v>
      </c>
      <c r="U20" t="s">
        <v>13</v>
      </c>
      <c r="V20" t="s">
        <v>12</v>
      </c>
      <c r="W20" t="s">
        <v>12</v>
      </c>
      <c r="X20" t="s">
        <v>13</v>
      </c>
      <c r="Y20" t="s">
        <v>12</v>
      </c>
      <c r="Z20" t="s">
        <v>12</v>
      </c>
      <c r="AA20" t="s">
        <v>13</v>
      </c>
      <c r="AB20" t="s">
        <v>14</v>
      </c>
      <c r="AC20" t="s">
        <v>14</v>
      </c>
      <c r="AD20" t="s">
        <v>13</v>
      </c>
      <c r="AE20" t="s">
        <v>13</v>
      </c>
      <c r="AF20" t="s">
        <v>13</v>
      </c>
      <c r="AG20" t="s">
        <v>14</v>
      </c>
      <c r="AH20" t="s">
        <v>14</v>
      </c>
      <c r="AI20" t="s">
        <v>13</v>
      </c>
      <c r="AJ20" t="s">
        <v>13</v>
      </c>
      <c r="AK20" t="s">
        <v>14</v>
      </c>
      <c r="AL20" t="s">
        <v>14</v>
      </c>
      <c r="AM20" t="s">
        <v>13</v>
      </c>
      <c r="AN20" t="s">
        <v>14</v>
      </c>
      <c r="AO20" t="s">
        <v>14</v>
      </c>
      <c r="AP20" t="s">
        <v>15</v>
      </c>
      <c r="AQ20" t="s">
        <v>15</v>
      </c>
      <c r="AR20" t="s">
        <v>14</v>
      </c>
      <c r="AS20" t="s">
        <v>14</v>
      </c>
      <c r="AT20" t="s">
        <v>13</v>
      </c>
      <c r="AU20" t="s">
        <v>14</v>
      </c>
      <c r="AV20" t="s">
        <v>14</v>
      </c>
      <c r="AW20" t="s">
        <v>14</v>
      </c>
      <c r="AX20" t="s">
        <v>13</v>
      </c>
      <c r="AY20" t="s">
        <v>14</v>
      </c>
      <c r="AZ20" t="s">
        <v>13</v>
      </c>
      <c r="BA20" t="s">
        <v>12</v>
      </c>
      <c r="BB20" t="s">
        <v>13</v>
      </c>
      <c r="BC20" t="s">
        <v>14</v>
      </c>
      <c r="BD20" t="s">
        <v>12</v>
      </c>
      <c r="BE20" t="s">
        <v>13</v>
      </c>
      <c r="BF20" t="s">
        <v>13</v>
      </c>
      <c r="BG20" t="s">
        <v>13</v>
      </c>
      <c r="BH20" t="s">
        <v>12</v>
      </c>
      <c r="BI20" t="s">
        <v>12</v>
      </c>
      <c r="BJ20" t="s">
        <v>12</v>
      </c>
      <c r="BK20" t="s">
        <v>13</v>
      </c>
      <c r="BL20" t="s">
        <v>13</v>
      </c>
      <c r="BM20" t="s">
        <v>13</v>
      </c>
      <c r="BN20" t="s">
        <v>13</v>
      </c>
      <c r="BO20" t="s">
        <v>13</v>
      </c>
      <c r="BP20" t="s">
        <v>13</v>
      </c>
      <c r="BQ20" t="s">
        <v>14</v>
      </c>
      <c r="BR20" t="s">
        <v>13</v>
      </c>
      <c r="BS20" t="s">
        <v>14</v>
      </c>
      <c r="BT20" t="s">
        <v>14</v>
      </c>
      <c r="BU20" t="s">
        <v>14</v>
      </c>
      <c r="BV20" t="s">
        <v>14</v>
      </c>
      <c r="BW20" t="s">
        <v>14</v>
      </c>
    </row>
    <row r="21" spans="1:75" ht="15">
      <c r="A21">
        <v>17</v>
      </c>
      <c r="B21">
        <v>1956</v>
      </c>
      <c r="C21" t="s">
        <v>78</v>
      </c>
      <c r="D21">
        <v>1</v>
      </c>
      <c r="E21" t="s">
        <v>76</v>
      </c>
      <c r="F21" s="14">
        <v>36</v>
      </c>
      <c r="G21">
        <v>10</v>
      </c>
      <c r="H21">
        <v>12</v>
      </c>
      <c r="K21">
        <f t="shared" si="0"/>
        <v>0</v>
      </c>
      <c r="L21">
        <f t="shared" si="1"/>
        <v>2</v>
      </c>
      <c r="M21">
        <f t="shared" si="2"/>
        <v>2</v>
      </c>
      <c r="Q21">
        <f t="shared" si="3"/>
        <v>0</v>
      </c>
      <c r="R21">
        <f t="shared" si="4"/>
        <v>2</v>
      </c>
      <c r="S21" t="s">
        <v>14</v>
      </c>
      <c r="T21" t="s">
        <v>13</v>
      </c>
      <c r="U21" t="s">
        <v>13</v>
      </c>
      <c r="V21" t="s">
        <v>13</v>
      </c>
      <c r="W21" t="s">
        <v>13</v>
      </c>
      <c r="X21" t="s">
        <v>12</v>
      </c>
      <c r="Y21" t="s">
        <v>12</v>
      </c>
      <c r="Z21" t="s">
        <v>13</v>
      </c>
      <c r="AA21" t="s">
        <v>13</v>
      </c>
      <c r="AB21" t="s">
        <v>14</v>
      </c>
      <c r="AC21" t="s">
        <v>13</v>
      </c>
      <c r="AD21" t="s">
        <v>13</v>
      </c>
      <c r="AE21" t="s">
        <v>14</v>
      </c>
      <c r="AF21" t="s">
        <v>14</v>
      </c>
      <c r="AG21" t="s">
        <v>14</v>
      </c>
      <c r="AH21" t="s">
        <v>14</v>
      </c>
      <c r="AI21" t="s">
        <v>14</v>
      </c>
      <c r="AJ21" t="s">
        <v>14</v>
      </c>
      <c r="AK21" t="s">
        <v>14</v>
      </c>
      <c r="AL21" t="s">
        <v>14</v>
      </c>
      <c r="AM21" t="s">
        <v>14</v>
      </c>
      <c r="AN21" t="s">
        <v>14</v>
      </c>
      <c r="AO21" t="s">
        <v>14</v>
      </c>
      <c r="AP21" t="s">
        <v>13</v>
      </c>
      <c r="AQ21" t="s">
        <v>12</v>
      </c>
      <c r="AR21" t="s">
        <v>14</v>
      </c>
      <c r="AS21" t="s">
        <v>13</v>
      </c>
      <c r="AT21" t="s">
        <v>14</v>
      </c>
      <c r="AU21" t="s">
        <v>13</v>
      </c>
      <c r="AV21" t="s">
        <v>14</v>
      </c>
      <c r="AW21" t="s">
        <v>13</v>
      </c>
      <c r="AX21" t="s">
        <v>13</v>
      </c>
      <c r="AY21" t="s">
        <v>14</v>
      </c>
      <c r="AZ21" t="s">
        <v>14</v>
      </c>
      <c r="BA21" t="s">
        <v>13</v>
      </c>
      <c r="BB21" t="s">
        <v>13</v>
      </c>
      <c r="BC21" t="s">
        <v>14</v>
      </c>
      <c r="BD21" t="s">
        <v>14</v>
      </c>
      <c r="BE21" t="s">
        <v>14</v>
      </c>
      <c r="BF21" t="s">
        <v>14</v>
      </c>
      <c r="BG21" t="s">
        <v>14</v>
      </c>
      <c r="BH21" t="s">
        <v>14</v>
      </c>
      <c r="BI21" t="s">
        <v>14</v>
      </c>
      <c r="BJ21" t="s">
        <v>13</v>
      </c>
      <c r="BK21" t="s">
        <v>13</v>
      </c>
      <c r="BL21" t="s">
        <v>14</v>
      </c>
      <c r="BM21" t="s">
        <v>14</v>
      </c>
      <c r="BN21" t="s">
        <v>13</v>
      </c>
      <c r="BO21" t="s">
        <v>13</v>
      </c>
      <c r="BP21" t="s">
        <v>14</v>
      </c>
      <c r="BQ21" t="s">
        <v>14</v>
      </c>
      <c r="BR21" t="s">
        <v>14</v>
      </c>
      <c r="BS21" t="s">
        <v>14</v>
      </c>
      <c r="BT21" t="s">
        <v>14</v>
      </c>
      <c r="BU21" t="s">
        <v>14</v>
      </c>
      <c r="BV21" t="s">
        <v>14</v>
      </c>
      <c r="BW21" t="s">
        <v>14</v>
      </c>
    </row>
    <row r="22" spans="1:75" ht="15">
      <c r="A22">
        <v>18</v>
      </c>
      <c r="B22">
        <v>1970</v>
      </c>
      <c r="C22" t="s">
        <v>78</v>
      </c>
      <c r="D22">
        <v>2</v>
      </c>
      <c r="E22" t="s">
        <v>76</v>
      </c>
      <c r="F22" t="s">
        <v>84</v>
      </c>
      <c r="G22">
        <v>9</v>
      </c>
      <c r="H22">
        <v>11</v>
      </c>
      <c r="I22">
        <v>12</v>
      </c>
      <c r="K22">
        <f t="shared" si="0"/>
        <v>1</v>
      </c>
      <c r="L22">
        <f t="shared" si="1"/>
        <v>2</v>
      </c>
      <c r="M22">
        <f t="shared" si="2"/>
        <v>3</v>
      </c>
      <c r="Q22">
        <f t="shared" si="3"/>
        <v>0</v>
      </c>
      <c r="R22">
        <f t="shared" si="4"/>
        <v>3</v>
      </c>
      <c r="S22" t="s">
        <v>14</v>
      </c>
      <c r="T22" t="s">
        <v>13</v>
      </c>
      <c r="U22" t="s">
        <v>14</v>
      </c>
      <c r="V22" t="s">
        <v>13</v>
      </c>
      <c r="W22" t="s">
        <v>13</v>
      </c>
      <c r="X22" t="s">
        <v>14</v>
      </c>
      <c r="Y22" t="s">
        <v>12</v>
      </c>
      <c r="Z22" t="s">
        <v>12</v>
      </c>
      <c r="AA22" t="s">
        <v>12</v>
      </c>
      <c r="AB22" t="s">
        <v>14</v>
      </c>
      <c r="AC22" t="s">
        <v>13</v>
      </c>
      <c r="AD22" t="s">
        <v>13</v>
      </c>
      <c r="AE22" t="s">
        <v>13</v>
      </c>
      <c r="AF22" t="s">
        <v>12</v>
      </c>
      <c r="AG22" t="s">
        <v>13</v>
      </c>
      <c r="AH22" t="s">
        <v>13</v>
      </c>
      <c r="AI22" t="s">
        <v>13</v>
      </c>
      <c r="AJ22" t="s">
        <v>13</v>
      </c>
      <c r="AK22" t="s">
        <v>13</v>
      </c>
      <c r="AL22" t="s">
        <v>14</v>
      </c>
      <c r="AM22" t="s">
        <v>13</v>
      </c>
      <c r="AN22" t="s">
        <v>14</v>
      </c>
      <c r="AO22" t="s">
        <v>14</v>
      </c>
      <c r="AP22" t="s">
        <v>15</v>
      </c>
      <c r="AQ22" t="s">
        <v>12</v>
      </c>
      <c r="AR22" t="s">
        <v>14</v>
      </c>
      <c r="AS22" t="s">
        <v>12</v>
      </c>
      <c r="AT22" t="s">
        <v>13</v>
      </c>
      <c r="AU22" t="s">
        <v>14</v>
      </c>
      <c r="AV22" t="s">
        <v>14</v>
      </c>
      <c r="AW22" t="s">
        <v>14</v>
      </c>
      <c r="AX22" t="s">
        <v>14</v>
      </c>
      <c r="AY22" t="s">
        <v>13</v>
      </c>
      <c r="AZ22" t="s">
        <v>13</v>
      </c>
      <c r="BA22" t="s">
        <v>12</v>
      </c>
      <c r="BB22" t="s">
        <v>14</v>
      </c>
      <c r="BC22" t="s">
        <v>14</v>
      </c>
      <c r="BD22" t="s">
        <v>14</v>
      </c>
      <c r="BE22" t="s">
        <v>13</v>
      </c>
      <c r="BF22" t="s">
        <v>14</v>
      </c>
      <c r="BG22" t="s">
        <v>14</v>
      </c>
      <c r="BH22" t="s">
        <v>13</v>
      </c>
      <c r="BI22" t="s">
        <v>14</v>
      </c>
      <c r="BJ22" t="s">
        <v>13</v>
      </c>
      <c r="BK22" t="s">
        <v>13</v>
      </c>
      <c r="BL22" t="s">
        <v>13</v>
      </c>
      <c r="BM22" t="s">
        <v>13</v>
      </c>
      <c r="BN22" t="s">
        <v>13</v>
      </c>
      <c r="BO22" t="s">
        <v>12</v>
      </c>
      <c r="BP22" t="s">
        <v>14</v>
      </c>
      <c r="BQ22" t="s">
        <v>14</v>
      </c>
      <c r="BR22" t="s">
        <v>13</v>
      </c>
      <c r="BS22" t="s">
        <v>14</v>
      </c>
      <c r="BT22" t="s">
        <v>13</v>
      </c>
      <c r="BU22" t="s">
        <v>13</v>
      </c>
      <c r="BV22" t="s">
        <v>13</v>
      </c>
      <c r="BW22" t="s">
        <v>13</v>
      </c>
    </row>
    <row r="23" spans="1:75" ht="15">
      <c r="A23">
        <v>19</v>
      </c>
      <c r="B23">
        <v>1977</v>
      </c>
      <c r="C23" t="s">
        <v>78</v>
      </c>
      <c r="D23">
        <v>1</v>
      </c>
      <c r="E23" t="s">
        <v>79</v>
      </c>
      <c r="F23" t="s">
        <v>82</v>
      </c>
      <c r="G23">
        <v>7</v>
      </c>
      <c r="H23">
        <v>8</v>
      </c>
      <c r="I23">
        <v>9</v>
      </c>
      <c r="J23">
        <v>11</v>
      </c>
      <c r="K23">
        <f t="shared" si="0"/>
        <v>3</v>
      </c>
      <c r="L23">
        <f t="shared" si="1"/>
        <v>1</v>
      </c>
      <c r="M23">
        <f t="shared" si="2"/>
        <v>4</v>
      </c>
      <c r="Q23">
        <f t="shared" si="3"/>
        <v>0</v>
      </c>
      <c r="R23">
        <f t="shared" si="4"/>
        <v>4</v>
      </c>
      <c r="S23" t="s">
        <v>14</v>
      </c>
      <c r="T23" t="s">
        <v>13</v>
      </c>
      <c r="U23" t="s">
        <v>13</v>
      </c>
      <c r="V23" t="s">
        <v>13</v>
      </c>
      <c r="W23" t="s">
        <v>13</v>
      </c>
      <c r="X23" t="s">
        <v>12</v>
      </c>
      <c r="Y23" t="s">
        <v>13</v>
      </c>
      <c r="Z23" t="s">
        <v>13</v>
      </c>
      <c r="AA23" t="s">
        <v>13</v>
      </c>
      <c r="AB23" t="s">
        <v>13</v>
      </c>
      <c r="AC23" t="s">
        <v>14</v>
      </c>
      <c r="AD23" t="s">
        <v>13</v>
      </c>
      <c r="AE23" t="s">
        <v>14</v>
      </c>
      <c r="AF23" t="s">
        <v>14</v>
      </c>
      <c r="AG23" t="s">
        <v>14</v>
      </c>
      <c r="AH23" t="s">
        <v>14</v>
      </c>
      <c r="AI23" t="s">
        <v>14</v>
      </c>
      <c r="AJ23" t="s">
        <v>14</v>
      </c>
      <c r="AK23" t="s">
        <v>14</v>
      </c>
      <c r="AL23" t="s">
        <v>13</v>
      </c>
      <c r="AM23" t="s">
        <v>13</v>
      </c>
      <c r="AN23" t="s">
        <v>13</v>
      </c>
      <c r="AO23" t="s">
        <v>13</v>
      </c>
      <c r="AP23" t="s">
        <v>12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14</v>
      </c>
      <c r="AW23" t="s">
        <v>13</v>
      </c>
      <c r="AX23" t="s">
        <v>13</v>
      </c>
      <c r="AY23" t="s">
        <v>13</v>
      </c>
      <c r="AZ23" t="s">
        <v>14</v>
      </c>
      <c r="BA23" t="s">
        <v>14</v>
      </c>
      <c r="BB23" t="s">
        <v>13</v>
      </c>
      <c r="BC23" t="s">
        <v>14</v>
      </c>
      <c r="BD23" t="s">
        <v>14</v>
      </c>
      <c r="BE23" t="s">
        <v>14</v>
      </c>
      <c r="BF23" t="s">
        <v>14</v>
      </c>
      <c r="BG23" t="s">
        <v>14</v>
      </c>
      <c r="BH23" t="s">
        <v>14</v>
      </c>
      <c r="BI23" t="s">
        <v>14</v>
      </c>
      <c r="BJ23" t="s">
        <v>13</v>
      </c>
      <c r="BK23" t="s">
        <v>13</v>
      </c>
      <c r="BL23" t="s">
        <v>14</v>
      </c>
      <c r="BM23" t="s">
        <v>14</v>
      </c>
      <c r="BN23" t="s">
        <v>14</v>
      </c>
      <c r="BO23" t="s">
        <v>12</v>
      </c>
      <c r="BP23" t="s">
        <v>13</v>
      </c>
      <c r="BQ23" t="s">
        <v>14</v>
      </c>
      <c r="BR23" t="s">
        <v>14</v>
      </c>
      <c r="BS23" t="s">
        <v>14</v>
      </c>
      <c r="BT23" t="s">
        <v>14</v>
      </c>
      <c r="BU23" t="s">
        <v>14</v>
      </c>
      <c r="BV23" t="s">
        <v>13</v>
      </c>
      <c r="BW23" t="s">
        <v>13</v>
      </c>
    </row>
    <row r="24" spans="1:75" ht="15">
      <c r="A24">
        <v>20</v>
      </c>
      <c r="B24">
        <v>1979</v>
      </c>
      <c r="C24" t="s">
        <v>74</v>
      </c>
      <c r="D24">
        <v>1</v>
      </c>
      <c r="E24" t="s">
        <v>76</v>
      </c>
      <c r="F24" t="s">
        <v>87</v>
      </c>
      <c r="G24">
        <v>8</v>
      </c>
      <c r="H24">
        <v>9</v>
      </c>
      <c r="K24">
        <f t="shared" si="0"/>
        <v>2</v>
      </c>
      <c r="L24">
        <f t="shared" si="1"/>
        <v>0</v>
      </c>
      <c r="M24">
        <f t="shared" si="2"/>
        <v>2</v>
      </c>
      <c r="N24">
        <v>10</v>
      </c>
      <c r="O24">
        <v>11</v>
      </c>
      <c r="Q24">
        <f t="shared" si="3"/>
        <v>2</v>
      </c>
      <c r="R24">
        <f t="shared" si="4"/>
        <v>4</v>
      </c>
      <c r="S24" t="s">
        <v>13</v>
      </c>
      <c r="T24" t="s">
        <v>13</v>
      </c>
      <c r="U24" t="s">
        <v>14</v>
      </c>
      <c r="V24" t="s">
        <v>12</v>
      </c>
      <c r="W24" t="s">
        <v>13</v>
      </c>
      <c r="X24" t="s">
        <v>14</v>
      </c>
      <c r="Y24" t="s">
        <v>13</v>
      </c>
      <c r="Z24" t="s">
        <v>12</v>
      </c>
      <c r="AA24" t="s">
        <v>14</v>
      </c>
      <c r="AB24" t="s">
        <v>14</v>
      </c>
      <c r="AC24" t="s">
        <v>14</v>
      </c>
      <c r="AD24" t="s">
        <v>13</v>
      </c>
      <c r="AE24" t="s">
        <v>13</v>
      </c>
      <c r="AF24" t="s">
        <v>12</v>
      </c>
      <c r="AG24" t="s">
        <v>14</v>
      </c>
      <c r="AH24" t="s">
        <v>13</v>
      </c>
      <c r="AI24" t="s">
        <v>12</v>
      </c>
      <c r="AJ24" t="s">
        <v>14</v>
      </c>
      <c r="AK24" t="s">
        <v>14</v>
      </c>
      <c r="AL24" t="s">
        <v>14</v>
      </c>
      <c r="AM24" t="s">
        <v>13</v>
      </c>
      <c r="AN24" t="s">
        <v>14</v>
      </c>
      <c r="AO24" t="s">
        <v>14</v>
      </c>
      <c r="AP24" t="s">
        <v>12</v>
      </c>
      <c r="AQ24" t="s">
        <v>12</v>
      </c>
      <c r="AR24" t="s">
        <v>14</v>
      </c>
      <c r="AS24" t="s">
        <v>14</v>
      </c>
      <c r="AT24" t="s">
        <v>12</v>
      </c>
      <c r="AU24" t="s">
        <v>13</v>
      </c>
      <c r="AV24" t="s">
        <v>14</v>
      </c>
      <c r="AW24" t="s">
        <v>13</v>
      </c>
      <c r="AX24" t="s">
        <v>13</v>
      </c>
      <c r="AY24" t="s">
        <v>13</v>
      </c>
      <c r="AZ24" t="s">
        <v>13</v>
      </c>
      <c r="BA24" t="s">
        <v>12</v>
      </c>
      <c r="BB24" t="s">
        <v>12</v>
      </c>
      <c r="BC24" t="s">
        <v>14</v>
      </c>
      <c r="BD24" t="s">
        <v>12</v>
      </c>
      <c r="BE24" t="s">
        <v>13</v>
      </c>
      <c r="BF24" t="s">
        <v>14</v>
      </c>
      <c r="BG24" t="s">
        <v>14</v>
      </c>
      <c r="BH24" t="s">
        <v>13</v>
      </c>
      <c r="BI24" t="s">
        <v>13</v>
      </c>
      <c r="BJ24" t="s">
        <v>13</v>
      </c>
      <c r="BK24" t="s">
        <v>13</v>
      </c>
      <c r="BL24" t="s">
        <v>14</v>
      </c>
      <c r="BM24" t="s">
        <v>14</v>
      </c>
      <c r="BN24" t="s">
        <v>14</v>
      </c>
      <c r="BO24" t="s">
        <v>13</v>
      </c>
      <c r="BP24" t="s">
        <v>14</v>
      </c>
      <c r="BQ24" t="s">
        <v>14</v>
      </c>
      <c r="BR24" t="s">
        <v>14</v>
      </c>
      <c r="BS24" t="s">
        <v>14</v>
      </c>
      <c r="BT24" t="s">
        <v>14</v>
      </c>
      <c r="BU24" t="s">
        <v>14</v>
      </c>
      <c r="BV24" t="s">
        <v>14</v>
      </c>
      <c r="BW24" t="s">
        <v>14</v>
      </c>
    </row>
    <row r="25" spans="1:75" ht="15">
      <c r="A25">
        <v>21</v>
      </c>
      <c r="B25">
        <v>1963</v>
      </c>
      <c r="C25" t="s">
        <v>74</v>
      </c>
      <c r="D25">
        <v>2</v>
      </c>
      <c r="E25" t="s">
        <v>76</v>
      </c>
      <c r="F25" t="s">
        <v>84</v>
      </c>
      <c r="G25">
        <v>11</v>
      </c>
      <c r="H25">
        <v>12</v>
      </c>
      <c r="K25">
        <f t="shared" si="0"/>
        <v>0</v>
      </c>
      <c r="L25">
        <f t="shared" si="1"/>
        <v>2</v>
      </c>
      <c r="M25">
        <f t="shared" si="2"/>
        <v>2</v>
      </c>
      <c r="Q25">
        <f t="shared" si="3"/>
        <v>0</v>
      </c>
      <c r="R25">
        <f t="shared" si="4"/>
        <v>2</v>
      </c>
      <c r="S25" t="s">
        <v>14</v>
      </c>
      <c r="T25" t="s">
        <v>13</v>
      </c>
      <c r="U25" t="s">
        <v>13</v>
      </c>
      <c r="V25" t="s">
        <v>13</v>
      </c>
      <c r="W25" t="s">
        <v>13</v>
      </c>
      <c r="X25" t="s">
        <v>12</v>
      </c>
      <c r="Y25" t="s">
        <v>13</v>
      </c>
      <c r="Z25" t="s">
        <v>13</v>
      </c>
      <c r="AA25" t="s">
        <v>14</v>
      </c>
      <c r="AB25" t="s">
        <v>14</v>
      </c>
      <c r="AC25" t="s">
        <v>14</v>
      </c>
      <c r="AD25" t="s">
        <v>13</v>
      </c>
      <c r="AE25" t="s">
        <v>13</v>
      </c>
      <c r="AF25" t="s">
        <v>12</v>
      </c>
      <c r="AG25" t="s">
        <v>14</v>
      </c>
      <c r="AH25" t="s">
        <v>14</v>
      </c>
      <c r="AI25" t="s">
        <v>14</v>
      </c>
      <c r="AJ25" t="s">
        <v>13</v>
      </c>
      <c r="AK25" t="s">
        <v>14</v>
      </c>
      <c r="AL25" t="s">
        <v>14</v>
      </c>
      <c r="AM25" t="s">
        <v>12</v>
      </c>
      <c r="AN25" t="s">
        <v>13</v>
      </c>
      <c r="AO25" t="s">
        <v>13</v>
      </c>
      <c r="AP25" t="s">
        <v>12</v>
      </c>
      <c r="AQ25" t="s">
        <v>12</v>
      </c>
      <c r="AR25" t="s">
        <v>13</v>
      </c>
      <c r="AS25" t="s">
        <v>12</v>
      </c>
      <c r="AT25" t="s">
        <v>14</v>
      </c>
      <c r="AU25" t="s">
        <v>13</v>
      </c>
      <c r="AV25" t="s">
        <v>13</v>
      </c>
      <c r="AW25" t="s">
        <v>13</v>
      </c>
      <c r="AX25" t="s">
        <v>13</v>
      </c>
      <c r="AY25" t="s">
        <v>13</v>
      </c>
      <c r="AZ25" t="s">
        <v>13</v>
      </c>
      <c r="BA25" t="s">
        <v>12</v>
      </c>
      <c r="BB25" t="s">
        <v>13</v>
      </c>
      <c r="BC25" t="s">
        <v>14</v>
      </c>
      <c r="BD25" t="s">
        <v>14</v>
      </c>
      <c r="BE25" t="s">
        <v>13</v>
      </c>
      <c r="BF25" t="s">
        <v>14</v>
      </c>
      <c r="BG25" t="s">
        <v>13</v>
      </c>
      <c r="BH25" t="s">
        <v>13</v>
      </c>
      <c r="BI25" t="s">
        <v>13</v>
      </c>
      <c r="BJ25" t="s">
        <v>13</v>
      </c>
      <c r="BK25" t="s">
        <v>13</v>
      </c>
      <c r="BL25" t="s">
        <v>13</v>
      </c>
      <c r="BM25" t="s">
        <v>13</v>
      </c>
      <c r="BN25" t="s">
        <v>13</v>
      </c>
      <c r="BO25" t="s">
        <v>12</v>
      </c>
      <c r="BP25" t="s">
        <v>13</v>
      </c>
      <c r="BQ25" t="s">
        <v>14</v>
      </c>
      <c r="BR25" t="s">
        <v>14</v>
      </c>
      <c r="BS25" t="s">
        <v>14</v>
      </c>
      <c r="BT25" t="s">
        <v>13</v>
      </c>
      <c r="BU25" t="s">
        <v>14</v>
      </c>
      <c r="BV25" t="s">
        <v>13</v>
      </c>
      <c r="BW25" t="s">
        <v>14</v>
      </c>
    </row>
    <row r="26" spans="1:75" ht="15">
      <c r="A26">
        <v>22</v>
      </c>
      <c r="B26">
        <v>1970</v>
      </c>
      <c r="C26" t="s">
        <v>78</v>
      </c>
      <c r="D26">
        <v>1</v>
      </c>
      <c r="E26" t="s">
        <v>76</v>
      </c>
      <c r="F26" t="s">
        <v>81</v>
      </c>
      <c r="G26">
        <v>7</v>
      </c>
      <c r="H26">
        <v>11</v>
      </c>
      <c r="K26">
        <f t="shared" si="0"/>
        <v>1</v>
      </c>
      <c r="L26">
        <f t="shared" si="1"/>
        <v>1</v>
      </c>
      <c r="M26">
        <f t="shared" si="2"/>
        <v>2</v>
      </c>
      <c r="Q26">
        <f t="shared" si="3"/>
        <v>0</v>
      </c>
      <c r="R26">
        <f t="shared" si="4"/>
        <v>2</v>
      </c>
      <c r="S26" t="s">
        <v>14</v>
      </c>
      <c r="T26" t="s">
        <v>13</v>
      </c>
      <c r="U26" t="s">
        <v>13</v>
      </c>
      <c r="V26" t="s">
        <v>13</v>
      </c>
      <c r="W26" t="s">
        <v>13</v>
      </c>
      <c r="X26" t="s">
        <v>12</v>
      </c>
      <c r="Y26" t="s">
        <v>13</v>
      </c>
      <c r="Z26" t="s">
        <v>12</v>
      </c>
      <c r="AA26" t="s">
        <v>14</v>
      </c>
      <c r="AB26" t="s">
        <v>13</v>
      </c>
      <c r="AC26" t="s">
        <v>14</v>
      </c>
      <c r="AD26" t="s">
        <v>13</v>
      </c>
      <c r="AE26" t="s">
        <v>13</v>
      </c>
      <c r="AF26" t="s">
        <v>13</v>
      </c>
      <c r="AG26" t="s">
        <v>13</v>
      </c>
      <c r="AH26" t="s">
        <v>13</v>
      </c>
      <c r="AI26" t="s">
        <v>13</v>
      </c>
      <c r="AJ26" t="s">
        <v>13</v>
      </c>
      <c r="AK26" t="s">
        <v>14</v>
      </c>
      <c r="AL26" t="s">
        <v>14</v>
      </c>
      <c r="AM26" t="s">
        <v>13</v>
      </c>
      <c r="AN26" t="s">
        <v>14</v>
      </c>
      <c r="AO26" t="s">
        <v>14</v>
      </c>
      <c r="AP26" t="s">
        <v>12</v>
      </c>
      <c r="AQ26" t="s">
        <v>12</v>
      </c>
      <c r="AR26" t="s">
        <v>14</v>
      </c>
      <c r="AS26" t="s">
        <v>13</v>
      </c>
      <c r="AT26" t="s">
        <v>13</v>
      </c>
      <c r="AU26" t="s">
        <v>13</v>
      </c>
      <c r="AV26" t="s">
        <v>14</v>
      </c>
      <c r="AW26" t="s">
        <v>14</v>
      </c>
      <c r="AX26" t="s">
        <v>14</v>
      </c>
      <c r="AY26" t="s">
        <v>14</v>
      </c>
      <c r="AZ26" t="s">
        <v>13</v>
      </c>
      <c r="BA26" t="s">
        <v>13</v>
      </c>
      <c r="BB26" t="s">
        <v>14</v>
      </c>
      <c r="BC26" t="s">
        <v>14</v>
      </c>
      <c r="BD26" t="s">
        <v>13</v>
      </c>
      <c r="BE26" t="s">
        <v>13</v>
      </c>
      <c r="BF26" t="s">
        <v>14</v>
      </c>
      <c r="BG26" t="s">
        <v>14</v>
      </c>
      <c r="BH26" t="s">
        <v>14</v>
      </c>
      <c r="BI26" t="s">
        <v>14</v>
      </c>
      <c r="BJ26" t="s">
        <v>13</v>
      </c>
      <c r="BK26" t="s">
        <v>13</v>
      </c>
      <c r="BL26" t="s">
        <v>13</v>
      </c>
      <c r="BM26" t="s">
        <v>13</v>
      </c>
      <c r="BN26" t="s">
        <v>13</v>
      </c>
      <c r="BO26" t="s">
        <v>12</v>
      </c>
      <c r="BP26" t="s">
        <v>13</v>
      </c>
      <c r="BQ26" t="s">
        <v>14</v>
      </c>
      <c r="BR26" t="s">
        <v>14</v>
      </c>
      <c r="BS26" t="s">
        <v>14</v>
      </c>
      <c r="BT26" t="s">
        <v>13</v>
      </c>
      <c r="BU26" t="s">
        <v>13</v>
      </c>
      <c r="BV26" t="s">
        <v>14</v>
      </c>
      <c r="BW26" t="s">
        <v>14</v>
      </c>
    </row>
    <row r="27" spans="1:75" ht="15">
      <c r="A27">
        <v>23</v>
      </c>
      <c r="B27">
        <v>1964</v>
      </c>
      <c r="C27" t="s">
        <v>74</v>
      </c>
      <c r="D27">
        <v>1</v>
      </c>
      <c r="E27" t="s">
        <v>76</v>
      </c>
      <c r="F27" t="s">
        <v>81</v>
      </c>
      <c r="G27">
        <v>7</v>
      </c>
      <c r="H27">
        <v>10</v>
      </c>
      <c r="K27">
        <f t="shared" si="0"/>
        <v>1</v>
      </c>
      <c r="L27">
        <f t="shared" si="1"/>
        <v>1</v>
      </c>
      <c r="M27">
        <f t="shared" si="2"/>
        <v>2</v>
      </c>
      <c r="Q27">
        <f t="shared" si="3"/>
        <v>0</v>
      </c>
      <c r="R27">
        <f t="shared" si="4"/>
        <v>2</v>
      </c>
      <c r="S27" t="s">
        <v>13</v>
      </c>
      <c r="T27" t="s">
        <v>13</v>
      </c>
      <c r="U27" t="s">
        <v>13</v>
      </c>
      <c r="V27" t="s">
        <v>12</v>
      </c>
      <c r="W27" t="s">
        <v>13</v>
      </c>
      <c r="X27" t="s">
        <v>12</v>
      </c>
      <c r="Y27" t="s">
        <v>12</v>
      </c>
      <c r="Z27" t="s">
        <v>12</v>
      </c>
      <c r="AA27" t="s">
        <v>13</v>
      </c>
      <c r="AB27" t="s">
        <v>13</v>
      </c>
      <c r="AC27" t="s">
        <v>14</v>
      </c>
      <c r="AD27" t="s">
        <v>13</v>
      </c>
      <c r="AE27" t="s">
        <v>13</v>
      </c>
      <c r="AF27" t="s">
        <v>13</v>
      </c>
      <c r="AG27" t="s">
        <v>13</v>
      </c>
      <c r="AH27" t="s">
        <v>14</v>
      </c>
      <c r="AI27" t="s">
        <v>12</v>
      </c>
      <c r="AJ27" t="s">
        <v>14</v>
      </c>
      <c r="AK27" t="s">
        <v>14</v>
      </c>
      <c r="AL27" t="s">
        <v>14</v>
      </c>
      <c r="AM27" t="s">
        <v>13</v>
      </c>
      <c r="AN27" t="s">
        <v>13</v>
      </c>
      <c r="AO27" t="s">
        <v>13</v>
      </c>
      <c r="AP27" t="s">
        <v>15</v>
      </c>
      <c r="AQ27" t="s">
        <v>15</v>
      </c>
      <c r="AR27" t="s">
        <v>13</v>
      </c>
      <c r="AS27" t="s">
        <v>12</v>
      </c>
      <c r="AT27" t="s">
        <v>13</v>
      </c>
      <c r="AU27" t="s">
        <v>13</v>
      </c>
      <c r="AV27" t="s">
        <v>14</v>
      </c>
      <c r="AW27" t="s">
        <v>13</v>
      </c>
      <c r="AX27" t="s">
        <v>13</v>
      </c>
      <c r="AY27" t="s">
        <v>13</v>
      </c>
      <c r="AZ27" t="s">
        <v>14</v>
      </c>
      <c r="BA27" t="s">
        <v>12</v>
      </c>
      <c r="BB27" t="s">
        <v>14</v>
      </c>
      <c r="BC27" t="s">
        <v>14</v>
      </c>
      <c r="BD27" t="s">
        <v>14</v>
      </c>
      <c r="BE27" t="s">
        <v>13</v>
      </c>
      <c r="BF27" t="s">
        <v>13</v>
      </c>
      <c r="BG27" t="s">
        <v>13</v>
      </c>
      <c r="BH27" t="s">
        <v>13</v>
      </c>
      <c r="BI27" t="s">
        <v>14</v>
      </c>
      <c r="BJ27" t="s">
        <v>14</v>
      </c>
      <c r="BK27" t="s">
        <v>13</v>
      </c>
      <c r="BL27" t="s">
        <v>13</v>
      </c>
      <c r="BM27" t="s">
        <v>13</v>
      </c>
      <c r="BN27" t="s">
        <v>14</v>
      </c>
      <c r="BO27" t="s">
        <v>14</v>
      </c>
      <c r="BP27" t="s">
        <v>14</v>
      </c>
      <c r="BQ27" t="s">
        <v>14</v>
      </c>
      <c r="BR27" t="s">
        <v>14</v>
      </c>
      <c r="BS27" t="s">
        <v>14</v>
      </c>
      <c r="BT27" t="s">
        <v>14</v>
      </c>
      <c r="BU27" t="s">
        <v>14</v>
      </c>
      <c r="BV27" t="s">
        <v>13</v>
      </c>
      <c r="BW27" t="s">
        <v>14</v>
      </c>
    </row>
    <row r="28" spans="1:75" ht="15">
      <c r="A28">
        <v>24</v>
      </c>
      <c r="B28">
        <v>1972</v>
      </c>
      <c r="C28" t="s">
        <v>74</v>
      </c>
      <c r="D28">
        <v>1</v>
      </c>
      <c r="E28" t="s">
        <v>76</v>
      </c>
      <c r="F28" t="s">
        <v>82</v>
      </c>
      <c r="G28">
        <v>12</v>
      </c>
      <c r="K28">
        <f t="shared" si="0"/>
        <v>0</v>
      </c>
      <c r="L28">
        <f t="shared" si="1"/>
        <v>1</v>
      </c>
      <c r="M28">
        <f t="shared" si="2"/>
        <v>1</v>
      </c>
      <c r="N28">
        <v>11</v>
      </c>
      <c r="Q28">
        <f t="shared" si="3"/>
        <v>1</v>
      </c>
      <c r="R28">
        <f t="shared" si="4"/>
        <v>2</v>
      </c>
      <c r="S28" t="s">
        <v>13</v>
      </c>
      <c r="T28" t="s">
        <v>13</v>
      </c>
      <c r="U28" t="s">
        <v>12</v>
      </c>
      <c r="V28" t="s">
        <v>13</v>
      </c>
      <c r="W28" t="s">
        <v>13</v>
      </c>
      <c r="X28" t="s">
        <v>12</v>
      </c>
      <c r="Y28" t="s">
        <v>13</v>
      </c>
      <c r="Z28" t="s">
        <v>13</v>
      </c>
      <c r="AA28" t="s">
        <v>12</v>
      </c>
      <c r="AB28" t="s">
        <v>13</v>
      </c>
      <c r="AC28" t="s">
        <v>13</v>
      </c>
      <c r="AD28" t="s">
        <v>13</v>
      </c>
      <c r="AE28" t="s">
        <v>13</v>
      </c>
      <c r="AF28" t="s">
        <v>13</v>
      </c>
      <c r="AG28" t="s">
        <v>13</v>
      </c>
      <c r="AH28" t="s">
        <v>13</v>
      </c>
      <c r="AI28" t="s">
        <v>13</v>
      </c>
      <c r="AJ28" t="s">
        <v>13</v>
      </c>
      <c r="AK28" t="s">
        <v>13</v>
      </c>
      <c r="AL28" t="s">
        <v>13</v>
      </c>
      <c r="AM28" t="s">
        <v>12</v>
      </c>
      <c r="AN28" t="s">
        <v>13</v>
      </c>
      <c r="AO28" t="s">
        <v>12</v>
      </c>
      <c r="AP28" t="s">
        <v>12</v>
      </c>
      <c r="AQ28" t="s">
        <v>12</v>
      </c>
      <c r="AR28" t="s">
        <v>12</v>
      </c>
      <c r="AS28" t="s">
        <v>12</v>
      </c>
      <c r="AT28" t="s">
        <v>13</v>
      </c>
      <c r="AU28" t="s">
        <v>13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13</v>
      </c>
      <c r="BC28" t="s">
        <v>14</v>
      </c>
      <c r="BD28" t="s">
        <v>13</v>
      </c>
      <c r="BE28" t="s">
        <v>13</v>
      </c>
      <c r="BF28" t="s">
        <v>13</v>
      </c>
      <c r="BG28" t="s">
        <v>13</v>
      </c>
      <c r="BH28" t="s">
        <v>13</v>
      </c>
      <c r="BI28" t="s">
        <v>13</v>
      </c>
      <c r="BJ28" t="s">
        <v>12</v>
      </c>
      <c r="BK28" t="s">
        <v>12</v>
      </c>
      <c r="BL28" t="s">
        <v>12</v>
      </c>
      <c r="BM28" t="s">
        <v>13</v>
      </c>
      <c r="BN28" t="s">
        <v>13</v>
      </c>
      <c r="BO28" t="s">
        <v>12</v>
      </c>
      <c r="BP28" t="s">
        <v>13</v>
      </c>
      <c r="BQ28" t="s">
        <v>13</v>
      </c>
      <c r="BR28" t="s">
        <v>13</v>
      </c>
      <c r="BS28" t="s">
        <v>13</v>
      </c>
      <c r="BT28" t="s">
        <v>13</v>
      </c>
      <c r="BU28" t="s">
        <v>13</v>
      </c>
      <c r="BV28" t="s">
        <v>13</v>
      </c>
      <c r="BW28" t="s">
        <v>13</v>
      </c>
    </row>
    <row r="29" spans="1:75" ht="15">
      <c r="A29">
        <v>25</v>
      </c>
      <c r="B29">
        <v>1972</v>
      </c>
      <c r="C29" t="s">
        <v>78</v>
      </c>
      <c r="D29">
        <v>2</v>
      </c>
      <c r="E29" t="s">
        <v>76</v>
      </c>
      <c r="F29" t="s">
        <v>84</v>
      </c>
      <c r="K29">
        <f t="shared" si="0"/>
        <v>0</v>
      </c>
      <c r="L29">
        <f t="shared" si="1"/>
        <v>0</v>
      </c>
      <c r="M29">
        <f t="shared" si="2"/>
        <v>0</v>
      </c>
      <c r="N29">
        <v>11</v>
      </c>
      <c r="O29">
        <v>12</v>
      </c>
      <c r="Q29">
        <f t="shared" si="3"/>
        <v>2</v>
      </c>
      <c r="R29">
        <f t="shared" si="4"/>
        <v>2</v>
      </c>
      <c r="S29" t="s">
        <v>14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12</v>
      </c>
      <c r="AA29" t="s">
        <v>14</v>
      </c>
      <c r="AB29" t="s">
        <v>13</v>
      </c>
      <c r="AC29" t="s">
        <v>14</v>
      </c>
      <c r="AD29" t="s">
        <v>14</v>
      </c>
      <c r="AE29" t="s">
        <v>14</v>
      </c>
      <c r="AF29" t="s">
        <v>12</v>
      </c>
      <c r="AG29" t="s">
        <v>13</v>
      </c>
      <c r="AH29" t="s">
        <v>13</v>
      </c>
      <c r="AI29" t="s">
        <v>13</v>
      </c>
      <c r="AJ29" t="s">
        <v>14</v>
      </c>
      <c r="AK29" t="s">
        <v>14</v>
      </c>
      <c r="AL29" t="s">
        <v>14</v>
      </c>
      <c r="AM29" t="s">
        <v>13</v>
      </c>
      <c r="AN29" t="s">
        <v>14</v>
      </c>
      <c r="AO29" t="s">
        <v>14</v>
      </c>
      <c r="AP29" t="s">
        <v>13</v>
      </c>
      <c r="AQ29" t="s">
        <v>13</v>
      </c>
      <c r="AR29" t="s">
        <v>13</v>
      </c>
      <c r="AS29" t="s">
        <v>14</v>
      </c>
      <c r="AT29" t="s">
        <v>13</v>
      </c>
      <c r="AU29" t="s">
        <v>14</v>
      </c>
      <c r="AV29" t="s">
        <v>14</v>
      </c>
      <c r="AW29" t="s">
        <v>13</v>
      </c>
      <c r="AX29" t="s">
        <v>13</v>
      </c>
      <c r="AY29" t="s">
        <v>13</v>
      </c>
      <c r="AZ29" t="s">
        <v>13</v>
      </c>
      <c r="BA29" t="s">
        <v>13</v>
      </c>
      <c r="BB29" t="s">
        <v>14</v>
      </c>
      <c r="BC29" t="s">
        <v>14</v>
      </c>
      <c r="BD29" t="s">
        <v>13</v>
      </c>
      <c r="BE29" t="s">
        <v>14</v>
      </c>
      <c r="BF29" t="s">
        <v>14</v>
      </c>
      <c r="BG29" t="s">
        <v>14</v>
      </c>
      <c r="BH29" t="s">
        <v>14</v>
      </c>
      <c r="BI29" t="s">
        <v>14</v>
      </c>
      <c r="BJ29" t="s">
        <v>14</v>
      </c>
      <c r="BK29" t="s">
        <v>13</v>
      </c>
      <c r="BL29" t="s">
        <v>13</v>
      </c>
      <c r="BM29" t="s">
        <v>13</v>
      </c>
      <c r="BN29" t="s">
        <v>13</v>
      </c>
      <c r="BO29" t="s">
        <v>13</v>
      </c>
      <c r="BP29" t="s">
        <v>12</v>
      </c>
      <c r="BQ29" t="s">
        <v>13</v>
      </c>
      <c r="BR29" t="s">
        <v>13</v>
      </c>
      <c r="BS29" t="s">
        <v>14</v>
      </c>
      <c r="BT29" t="s">
        <v>13</v>
      </c>
      <c r="BU29" t="s">
        <v>14</v>
      </c>
      <c r="BV29" t="s">
        <v>14</v>
      </c>
      <c r="BW29" t="s">
        <v>14</v>
      </c>
    </row>
    <row r="30" spans="1:75" ht="15">
      <c r="A30">
        <v>26</v>
      </c>
      <c r="B30">
        <v>1958</v>
      </c>
      <c r="C30" t="s">
        <v>74</v>
      </c>
      <c r="D30">
        <v>1</v>
      </c>
      <c r="E30" t="s">
        <v>76</v>
      </c>
      <c r="F30" t="s">
        <v>83</v>
      </c>
      <c r="G30">
        <v>7</v>
      </c>
      <c r="H30">
        <v>12</v>
      </c>
      <c r="K30">
        <f t="shared" si="0"/>
        <v>1</v>
      </c>
      <c r="L30">
        <f t="shared" si="1"/>
        <v>1</v>
      </c>
      <c r="M30">
        <f t="shared" si="2"/>
        <v>2</v>
      </c>
      <c r="Q30">
        <f t="shared" si="3"/>
        <v>0</v>
      </c>
      <c r="R30">
        <f t="shared" si="4"/>
        <v>2</v>
      </c>
      <c r="S30" t="s">
        <v>14</v>
      </c>
      <c r="T30" t="s">
        <v>13</v>
      </c>
      <c r="U30" t="s">
        <v>12</v>
      </c>
      <c r="V30" t="s">
        <v>13</v>
      </c>
      <c r="W30" t="s">
        <v>13</v>
      </c>
      <c r="X30" t="s">
        <v>13</v>
      </c>
      <c r="Y30" t="s">
        <v>13</v>
      </c>
      <c r="Z30" t="s">
        <v>12</v>
      </c>
      <c r="AA30" t="s">
        <v>13</v>
      </c>
      <c r="AB30" t="s">
        <v>12</v>
      </c>
      <c r="AC30" t="s">
        <v>13</v>
      </c>
      <c r="AD30" t="s">
        <v>12</v>
      </c>
      <c r="AE30" t="s">
        <v>12</v>
      </c>
      <c r="AF30" t="s">
        <v>13</v>
      </c>
      <c r="AG30" t="s">
        <v>13</v>
      </c>
      <c r="AH30" t="s">
        <v>13</v>
      </c>
      <c r="AI30" t="s">
        <v>13</v>
      </c>
      <c r="AJ30" t="s">
        <v>14</v>
      </c>
      <c r="AK30" t="s">
        <v>13</v>
      </c>
      <c r="AL30" t="s">
        <v>13</v>
      </c>
      <c r="AM30" t="s">
        <v>13</v>
      </c>
      <c r="AN30" t="s">
        <v>13</v>
      </c>
      <c r="AO30" t="s">
        <v>12</v>
      </c>
      <c r="AP30" t="s">
        <v>12</v>
      </c>
      <c r="AQ30" t="s">
        <v>12</v>
      </c>
      <c r="AR30" t="s">
        <v>13</v>
      </c>
      <c r="AS30" t="s">
        <v>13</v>
      </c>
      <c r="AT30" t="s">
        <v>13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t="s">
        <v>13</v>
      </c>
      <c r="BA30" t="s">
        <v>13</v>
      </c>
      <c r="BB30" t="s">
        <v>14</v>
      </c>
      <c r="BC30" t="s">
        <v>14</v>
      </c>
      <c r="BD30" t="s">
        <v>14</v>
      </c>
      <c r="BE30" t="s">
        <v>13</v>
      </c>
      <c r="BF30" t="s">
        <v>13</v>
      </c>
      <c r="BG30" t="s">
        <v>13</v>
      </c>
      <c r="BH30" t="s">
        <v>13</v>
      </c>
      <c r="BI30" t="s">
        <v>13</v>
      </c>
      <c r="BJ30" t="s">
        <v>13</v>
      </c>
      <c r="BK30" t="s">
        <v>13</v>
      </c>
      <c r="BL30" t="s">
        <v>13</v>
      </c>
      <c r="BM30" t="s">
        <v>13</v>
      </c>
      <c r="BN30" t="s">
        <v>13</v>
      </c>
      <c r="BO30" t="s">
        <v>13</v>
      </c>
      <c r="BP30" t="s">
        <v>14</v>
      </c>
      <c r="BQ30" t="s">
        <v>13</v>
      </c>
      <c r="BR30" t="s">
        <v>13</v>
      </c>
      <c r="BS30" t="s">
        <v>13</v>
      </c>
      <c r="BT30" t="s">
        <v>13</v>
      </c>
      <c r="BU30" t="s">
        <v>14</v>
      </c>
      <c r="BV30" t="s">
        <v>13</v>
      </c>
      <c r="BW30" t="s">
        <v>13</v>
      </c>
    </row>
    <row r="31" spans="1:75" ht="15">
      <c r="A31">
        <v>27</v>
      </c>
      <c r="B31">
        <v>1970</v>
      </c>
      <c r="C31" t="s">
        <v>78</v>
      </c>
      <c r="D31">
        <v>1</v>
      </c>
      <c r="E31" t="s">
        <v>76</v>
      </c>
      <c r="F31" t="s">
        <v>84</v>
      </c>
      <c r="G31">
        <v>9</v>
      </c>
      <c r="H31">
        <v>12</v>
      </c>
      <c r="K31">
        <f t="shared" si="0"/>
        <v>1</v>
      </c>
      <c r="L31">
        <f t="shared" si="1"/>
        <v>1</v>
      </c>
      <c r="M31">
        <f t="shared" si="2"/>
        <v>2</v>
      </c>
      <c r="Q31">
        <f t="shared" si="3"/>
        <v>0</v>
      </c>
      <c r="R31">
        <f t="shared" si="4"/>
        <v>2</v>
      </c>
      <c r="S31" t="s">
        <v>14</v>
      </c>
      <c r="T31" t="s">
        <v>13</v>
      </c>
      <c r="U31" t="s">
        <v>12</v>
      </c>
      <c r="V31" t="s">
        <v>13</v>
      </c>
      <c r="W31" t="s">
        <v>14</v>
      </c>
      <c r="X31" t="s">
        <v>12</v>
      </c>
      <c r="Y31" t="s">
        <v>13</v>
      </c>
      <c r="Z31" t="s">
        <v>13</v>
      </c>
      <c r="AA31" t="s">
        <v>13</v>
      </c>
      <c r="AB31" t="s">
        <v>13</v>
      </c>
      <c r="AC31" t="s">
        <v>14</v>
      </c>
      <c r="AD31" t="s">
        <v>13</v>
      </c>
      <c r="AE31" t="s">
        <v>13</v>
      </c>
      <c r="AF31" t="s">
        <v>13</v>
      </c>
      <c r="AG31" t="s">
        <v>13</v>
      </c>
      <c r="AH31" t="s">
        <v>14</v>
      </c>
      <c r="AI31" t="s">
        <v>14</v>
      </c>
      <c r="AJ31" t="s">
        <v>12</v>
      </c>
      <c r="AK31" t="s">
        <v>13</v>
      </c>
      <c r="AL31" t="s">
        <v>13</v>
      </c>
      <c r="AM31" t="s">
        <v>13</v>
      </c>
      <c r="AN31" t="s">
        <v>14</v>
      </c>
      <c r="AO31" t="s">
        <v>14</v>
      </c>
      <c r="AP31" t="s">
        <v>13</v>
      </c>
      <c r="AQ31" t="s">
        <v>13</v>
      </c>
      <c r="AR31" t="s">
        <v>12</v>
      </c>
      <c r="AS31" t="s">
        <v>13</v>
      </c>
      <c r="AT31" t="s">
        <v>13</v>
      </c>
      <c r="AU31" t="s">
        <v>13</v>
      </c>
      <c r="AV31" t="s">
        <v>14</v>
      </c>
      <c r="AW31" t="s">
        <v>13</v>
      </c>
      <c r="AX31" t="s">
        <v>13</v>
      </c>
      <c r="AY31" t="s">
        <v>13</v>
      </c>
      <c r="AZ31" t="s">
        <v>13</v>
      </c>
      <c r="BA31" t="s">
        <v>13</v>
      </c>
      <c r="BB31" t="s">
        <v>14</v>
      </c>
      <c r="BC31" t="s">
        <v>14</v>
      </c>
      <c r="BD31" t="s">
        <v>13</v>
      </c>
      <c r="BE31" t="s">
        <v>13</v>
      </c>
      <c r="BF31" t="s">
        <v>14</v>
      </c>
      <c r="BG31" t="s">
        <v>13</v>
      </c>
      <c r="BH31" t="s">
        <v>13</v>
      </c>
      <c r="BI31" t="s">
        <v>13</v>
      </c>
      <c r="BJ31" t="s">
        <v>13</v>
      </c>
      <c r="BK31" t="s">
        <v>13</v>
      </c>
      <c r="BL31" t="s">
        <v>13</v>
      </c>
      <c r="BM31" t="s">
        <v>13</v>
      </c>
      <c r="BN31" t="s">
        <v>13</v>
      </c>
      <c r="BO31" t="s">
        <v>12</v>
      </c>
      <c r="BP31" t="s">
        <v>13</v>
      </c>
      <c r="BQ31" t="s">
        <v>14</v>
      </c>
      <c r="BR31" t="s">
        <v>14</v>
      </c>
      <c r="BS31" t="s">
        <v>14</v>
      </c>
      <c r="BT31" t="s">
        <v>13</v>
      </c>
      <c r="BU31" t="s">
        <v>14</v>
      </c>
      <c r="BV31" t="s">
        <v>14</v>
      </c>
      <c r="BW31" t="s">
        <v>13</v>
      </c>
    </row>
    <row r="32" spans="1:75" ht="15">
      <c r="A32">
        <v>28</v>
      </c>
      <c r="B32">
        <v>1963</v>
      </c>
      <c r="C32" t="s">
        <v>74</v>
      </c>
      <c r="D32">
        <v>1</v>
      </c>
      <c r="E32" t="s">
        <v>76</v>
      </c>
      <c r="F32" t="s">
        <v>83</v>
      </c>
      <c r="G32">
        <v>7</v>
      </c>
      <c r="H32">
        <v>9</v>
      </c>
      <c r="I32">
        <v>10</v>
      </c>
      <c r="K32">
        <f t="shared" si="0"/>
        <v>2</v>
      </c>
      <c r="L32">
        <f t="shared" si="1"/>
        <v>1</v>
      </c>
      <c r="M32">
        <f t="shared" si="2"/>
        <v>3</v>
      </c>
      <c r="Q32">
        <f t="shared" si="3"/>
        <v>0</v>
      </c>
      <c r="R32">
        <f t="shared" si="4"/>
        <v>3</v>
      </c>
      <c r="S32" t="s">
        <v>14</v>
      </c>
      <c r="T32" t="s">
        <v>13</v>
      </c>
      <c r="U32" t="s">
        <v>12</v>
      </c>
      <c r="V32" t="s">
        <v>13</v>
      </c>
      <c r="W32" t="s">
        <v>13</v>
      </c>
      <c r="X32" t="s">
        <v>12</v>
      </c>
      <c r="Y32" t="s">
        <v>15</v>
      </c>
      <c r="Z32" t="s">
        <v>13</v>
      </c>
      <c r="AA32" t="s">
        <v>14</v>
      </c>
      <c r="AB32" t="s">
        <v>13</v>
      </c>
      <c r="AC32" t="s">
        <v>14</v>
      </c>
      <c r="AD32" t="s">
        <v>12</v>
      </c>
      <c r="AE32" t="s">
        <v>13</v>
      </c>
      <c r="AF32" t="s">
        <v>13</v>
      </c>
      <c r="AG32" t="s">
        <v>13</v>
      </c>
      <c r="AH32" t="s">
        <v>13</v>
      </c>
      <c r="AI32" t="s">
        <v>13</v>
      </c>
      <c r="AJ32" t="s">
        <v>13</v>
      </c>
      <c r="AK32" t="s">
        <v>13</v>
      </c>
      <c r="AL32" t="s">
        <v>14</v>
      </c>
      <c r="AM32" t="s">
        <v>13</v>
      </c>
      <c r="AN32" t="s">
        <v>13</v>
      </c>
      <c r="AO32" t="s">
        <v>13</v>
      </c>
      <c r="AP32" t="s">
        <v>15</v>
      </c>
      <c r="AQ32" t="s">
        <v>15</v>
      </c>
      <c r="AR32" t="s">
        <v>14</v>
      </c>
      <c r="AS32" t="s">
        <v>13</v>
      </c>
      <c r="AT32" t="s">
        <v>12</v>
      </c>
      <c r="AU32" t="s">
        <v>13</v>
      </c>
      <c r="AV32" t="s">
        <v>14</v>
      </c>
      <c r="AW32" t="s">
        <v>14</v>
      </c>
      <c r="AX32" t="s">
        <v>14</v>
      </c>
      <c r="AY32" t="s">
        <v>14</v>
      </c>
      <c r="AZ32" t="s">
        <v>14</v>
      </c>
      <c r="BA32" t="s">
        <v>13</v>
      </c>
      <c r="BB32" t="s">
        <v>13</v>
      </c>
      <c r="BC32" t="s">
        <v>14</v>
      </c>
      <c r="BD32" t="s">
        <v>12</v>
      </c>
      <c r="BE32" t="s">
        <v>13</v>
      </c>
      <c r="BF32" t="s">
        <v>13</v>
      </c>
      <c r="BG32" t="s">
        <v>13</v>
      </c>
      <c r="BH32" t="s">
        <v>13</v>
      </c>
      <c r="BI32" t="s">
        <v>13</v>
      </c>
      <c r="BJ32" t="s">
        <v>13</v>
      </c>
      <c r="BK32" t="s">
        <v>13</v>
      </c>
      <c r="BL32" t="s">
        <v>13</v>
      </c>
      <c r="BM32" t="s">
        <v>13</v>
      </c>
      <c r="BN32" t="s">
        <v>13</v>
      </c>
      <c r="BO32" t="s">
        <v>15</v>
      </c>
      <c r="BP32" t="s">
        <v>13</v>
      </c>
      <c r="BQ32" t="s">
        <v>14</v>
      </c>
      <c r="BR32" t="s">
        <v>13</v>
      </c>
      <c r="BS32" t="s">
        <v>13</v>
      </c>
      <c r="BT32" t="s">
        <v>13</v>
      </c>
      <c r="BU32" t="s">
        <v>13</v>
      </c>
      <c r="BV32" t="s">
        <v>13</v>
      </c>
      <c r="BW32" t="s">
        <v>13</v>
      </c>
    </row>
    <row r="33" spans="1:75" ht="15">
      <c r="A33">
        <v>29</v>
      </c>
      <c r="B33">
        <v>1975</v>
      </c>
      <c r="C33" t="s">
        <v>74</v>
      </c>
      <c r="D33">
        <v>1</v>
      </c>
      <c r="E33" t="s">
        <v>76</v>
      </c>
      <c r="F33" t="s">
        <v>84</v>
      </c>
      <c r="G33">
        <v>7</v>
      </c>
      <c r="H33">
        <v>9</v>
      </c>
      <c r="I33">
        <v>10</v>
      </c>
      <c r="K33">
        <f t="shared" si="0"/>
        <v>2</v>
      </c>
      <c r="L33">
        <f t="shared" si="1"/>
        <v>1</v>
      </c>
      <c r="M33">
        <f t="shared" si="2"/>
        <v>3</v>
      </c>
      <c r="Q33">
        <f t="shared" si="3"/>
        <v>0</v>
      </c>
      <c r="R33">
        <f t="shared" si="4"/>
        <v>3</v>
      </c>
      <c r="S33" t="s">
        <v>14</v>
      </c>
      <c r="T33" t="s">
        <v>13</v>
      </c>
      <c r="U33" t="s">
        <v>12</v>
      </c>
      <c r="V33" t="s">
        <v>14</v>
      </c>
      <c r="W33" t="s">
        <v>14</v>
      </c>
      <c r="X33" t="s">
        <v>12</v>
      </c>
      <c r="Y33" t="s">
        <v>13</v>
      </c>
      <c r="Z33" t="s">
        <v>13</v>
      </c>
      <c r="AA33" t="s">
        <v>14</v>
      </c>
      <c r="AB33" t="s">
        <v>14</v>
      </c>
      <c r="AC33" t="s">
        <v>14</v>
      </c>
      <c r="AD33" t="s">
        <v>13</v>
      </c>
      <c r="AE33" t="s">
        <v>14</v>
      </c>
      <c r="AF33" t="s">
        <v>14</v>
      </c>
      <c r="AG33" t="s">
        <v>14</v>
      </c>
      <c r="AH33" t="s">
        <v>14</v>
      </c>
      <c r="AI33" t="s">
        <v>13</v>
      </c>
      <c r="AJ33" t="s">
        <v>14</v>
      </c>
      <c r="AK33" t="s">
        <v>14</v>
      </c>
      <c r="AL33" t="s">
        <v>14</v>
      </c>
      <c r="AM33" t="s">
        <v>13</v>
      </c>
      <c r="AN33" t="s">
        <v>13</v>
      </c>
      <c r="AO33" t="s">
        <v>13</v>
      </c>
      <c r="AP33" t="s">
        <v>12</v>
      </c>
      <c r="AQ33" t="s">
        <v>12</v>
      </c>
      <c r="AR33" t="s">
        <v>14</v>
      </c>
      <c r="AS33" t="s">
        <v>13</v>
      </c>
      <c r="AT33" t="s">
        <v>13</v>
      </c>
      <c r="AU33" t="s">
        <v>13</v>
      </c>
      <c r="AV33" t="s">
        <v>14</v>
      </c>
      <c r="AW33" t="s">
        <v>14</v>
      </c>
      <c r="AX33" t="s">
        <v>13</v>
      </c>
      <c r="AY33" t="s">
        <v>13</v>
      </c>
      <c r="AZ33" t="s">
        <v>13</v>
      </c>
      <c r="BA33" t="s">
        <v>13</v>
      </c>
      <c r="BB33" t="s">
        <v>14</v>
      </c>
      <c r="BC33" t="s">
        <v>14</v>
      </c>
      <c r="BD33" t="s">
        <v>13</v>
      </c>
      <c r="BE33" t="s">
        <v>13</v>
      </c>
      <c r="BF33" t="s">
        <v>14</v>
      </c>
      <c r="BG33" t="s">
        <v>14</v>
      </c>
      <c r="BH33" t="s">
        <v>14</v>
      </c>
      <c r="BI33" t="s">
        <v>14</v>
      </c>
      <c r="BJ33" t="s">
        <v>13</v>
      </c>
      <c r="BK33" t="s">
        <v>13</v>
      </c>
      <c r="BL33" t="s">
        <v>13</v>
      </c>
      <c r="BM33" t="s">
        <v>13</v>
      </c>
      <c r="BN33" t="s">
        <v>13</v>
      </c>
      <c r="BO33" t="s">
        <v>12</v>
      </c>
      <c r="BP33" t="s">
        <v>13</v>
      </c>
      <c r="BQ33" t="s">
        <v>14</v>
      </c>
      <c r="BR33" t="s">
        <v>14</v>
      </c>
      <c r="BS33" t="s">
        <v>14</v>
      </c>
      <c r="BT33" t="s">
        <v>14</v>
      </c>
      <c r="BU33" t="s">
        <v>14</v>
      </c>
      <c r="BV33" t="s">
        <v>14</v>
      </c>
      <c r="BW33" t="s">
        <v>14</v>
      </c>
    </row>
    <row r="34" spans="1:75" ht="15">
      <c r="A34">
        <v>30</v>
      </c>
      <c r="B34">
        <v>1977</v>
      </c>
      <c r="C34" t="s">
        <v>78</v>
      </c>
      <c r="D34">
        <v>1</v>
      </c>
      <c r="E34" t="s">
        <v>79</v>
      </c>
      <c r="F34" t="s">
        <v>82</v>
      </c>
      <c r="G34">
        <v>7</v>
      </c>
      <c r="H34">
        <v>8</v>
      </c>
      <c r="I34">
        <v>9</v>
      </c>
      <c r="K34">
        <f t="shared" si="0"/>
        <v>3</v>
      </c>
      <c r="L34">
        <f t="shared" si="1"/>
        <v>0</v>
      </c>
      <c r="M34">
        <f t="shared" si="2"/>
        <v>3</v>
      </c>
      <c r="Q34">
        <f t="shared" si="3"/>
        <v>0</v>
      </c>
      <c r="R34">
        <f t="shared" si="4"/>
        <v>3</v>
      </c>
      <c r="S34" t="s">
        <v>14</v>
      </c>
      <c r="T34" t="s">
        <v>13</v>
      </c>
      <c r="U34" t="s">
        <v>13</v>
      </c>
      <c r="V34" t="s">
        <v>13</v>
      </c>
      <c r="W34" t="s">
        <v>14</v>
      </c>
      <c r="X34" t="s">
        <v>12</v>
      </c>
      <c r="Y34" t="s">
        <v>13</v>
      </c>
      <c r="Z34" t="s">
        <v>13</v>
      </c>
      <c r="AA34" t="s">
        <v>13</v>
      </c>
      <c r="AB34" t="s">
        <v>13</v>
      </c>
      <c r="AC34" t="s">
        <v>14</v>
      </c>
      <c r="AD34" t="s">
        <v>12</v>
      </c>
      <c r="AE34" t="s">
        <v>13</v>
      </c>
      <c r="AF34" t="s">
        <v>13</v>
      </c>
      <c r="AG34" t="s">
        <v>13</v>
      </c>
      <c r="AH34" t="s">
        <v>13</v>
      </c>
      <c r="AI34" t="s">
        <v>13</v>
      </c>
      <c r="AJ34" t="s">
        <v>14</v>
      </c>
      <c r="AK34" t="s">
        <v>13</v>
      </c>
      <c r="AL34" t="s">
        <v>14</v>
      </c>
      <c r="AM34" t="s">
        <v>13</v>
      </c>
      <c r="AN34" t="s">
        <v>13</v>
      </c>
      <c r="AO34" t="s">
        <v>13</v>
      </c>
      <c r="AP34" t="s">
        <v>12</v>
      </c>
      <c r="AQ34" t="s">
        <v>13</v>
      </c>
      <c r="AR34" t="s">
        <v>14</v>
      </c>
      <c r="AS34" t="s">
        <v>13</v>
      </c>
      <c r="AT34" t="s">
        <v>13</v>
      </c>
      <c r="AU34" t="s">
        <v>13</v>
      </c>
      <c r="AV34" t="s">
        <v>14</v>
      </c>
      <c r="AW34" t="s">
        <v>13</v>
      </c>
      <c r="AX34" t="s">
        <v>14</v>
      </c>
      <c r="AY34" t="s">
        <v>14</v>
      </c>
      <c r="AZ34" t="s">
        <v>14</v>
      </c>
      <c r="BA34" t="s">
        <v>13</v>
      </c>
      <c r="BB34" t="s">
        <v>14</v>
      </c>
      <c r="BC34" t="s">
        <v>14</v>
      </c>
      <c r="BD34" t="s">
        <v>14</v>
      </c>
      <c r="BE34" t="s">
        <v>14</v>
      </c>
      <c r="BF34" t="s">
        <v>13</v>
      </c>
      <c r="BG34" t="s">
        <v>13</v>
      </c>
      <c r="BH34" t="s">
        <v>14</v>
      </c>
      <c r="BI34" t="s">
        <v>13</v>
      </c>
      <c r="BJ34" t="s">
        <v>14</v>
      </c>
      <c r="BK34" t="s">
        <v>13</v>
      </c>
      <c r="BL34" t="s">
        <v>13</v>
      </c>
      <c r="BM34" t="s">
        <v>13</v>
      </c>
      <c r="BN34" t="s">
        <v>13</v>
      </c>
      <c r="BO34" t="s">
        <v>13</v>
      </c>
      <c r="BP34" t="s">
        <v>13</v>
      </c>
      <c r="BQ34" t="s">
        <v>13</v>
      </c>
      <c r="BR34" t="s">
        <v>13</v>
      </c>
      <c r="BS34" t="s">
        <v>15</v>
      </c>
      <c r="BT34" t="s">
        <v>12</v>
      </c>
      <c r="BU34" t="s">
        <v>13</v>
      </c>
      <c r="BV34" t="s">
        <v>12</v>
      </c>
      <c r="BW34" t="s">
        <v>14</v>
      </c>
    </row>
    <row r="35" spans="1:75" ht="15">
      <c r="A35" s="21">
        <v>31</v>
      </c>
      <c r="B35">
        <v>1969</v>
      </c>
      <c r="C35" t="s">
        <v>78</v>
      </c>
      <c r="D35">
        <v>1</v>
      </c>
      <c r="E35" t="s">
        <v>76</v>
      </c>
      <c r="F35" t="s">
        <v>84</v>
      </c>
      <c r="K35">
        <f t="shared" si="0"/>
        <v>0</v>
      </c>
      <c r="L35">
        <f t="shared" si="1"/>
        <v>0</v>
      </c>
      <c r="M35">
        <f t="shared" si="2"/>
        <v>0</v>
      </c>
      <c r="N35">
        <v>11</v>
      </c>
      <c r="O35">
        <v>12</v>
      </c>
      <c r="Q35">
        <f t="shared" si="3"/>
        <v>2</v>
      </c>
      <c r="R35">
        <f t="shared" si="4"/>
        <v>2</v>
      </c>
      <c r="S35" t="s">
        <v>14</v>
      </c>
      <c r="T35" t="s">
        <v>13</v>
      </c>
      <c r="U35" t="s">
        <v>12</v>
      </c>
      <c r="V35" t="s">
        <v>14</v>
      </c>
      <c r="W35" t="s">
        <v>14</v>
      </c>
      <c r="X35" t="s">
        <v>12</v>
      </c>
      <c r="Y35" t="s">
        <v>13</v>
      </c>
      <c r="Z35" t="s">
        <v>13</v>
      </c>
      <c r="AA35" t="s">
        <v>14</v>
      </c>
      <c r="AB35" t="s">
        <v>14</v>
      </c>
      <c r="AC35" t="s">
        <v>14</v>
      </c>
      <c r="AD35" t="s">
        <v>13</v>
      </c>
      <c r="AE35" t="s">
        <v>13</v>
      </c>
      <c r="AF35" t="s">
        <v>13</v>
      </c>
      <c r="AG35" t="s">
        <v>13</v>
      </c>
      <c r="AH35" t="s">
        <v>13</v>
      </c>
      <c r="AI35" t="s">
        <v>13</v>
      </c>
      <c r="AJ35" t="s">
        <v>14</v>
      </c>
      <c r="AK35" t="s">
        <v>14</v>
      </c>
      <c r="AL35" t="s">
        <v>14</v>
      </c>
      <c r="AM35" t="s">
        <v>13</v>
      </c>
      <c r="AN35" t="s">
        <v>13</v>
      </c>
      <c r="AO35" t="s">
        <v>14</v>
      </c>
      <c r="AP35" t="s">
        <v>12</v>
      </c>
      <c r="AQ35" t="s">
        <v>12</v>
      </c>
      <c r="AR35" t="s">
        <v>14</v>
      </c>
      <c r="AS35" t="s">
        <v>13</v>
      </c>
      <c r="AT35" t="s">
        <v>13</v>
      </c>
      <c r="AU35" t="s">
        <v>14</v>
      </c>
      <c r="AV35" t="s">
        <v>14</v>
      </c>
      <c r="AW35" t="s">
        <v>14</v>
      </c>
      <c r="AX35" t="s">
        <v>14</v>
      </c>
      <c r="AY35" t="s">
        <v>12</v>
      </c>
      <c r="AZ35" t="s">
        <v>14</v>
      </c>
      <c r="BA35" t="s">
        <v>14</v>
      </c>
      <c r="BB35" t="s">
        <v>14</v>
      </c>
      <c r="BC35" t="s">
        <v>14</v>
      </c>
      <c r="BD35" t="s">
        <v>14</v>
      </c>
      <c r="BE35" t="s">
        <v>14</v>
      </c>
      <c r="BF35" t="s">
        <v>14</v>
      </c>
      <c r="BG35" t="s">
        <v>14</v>
      </c>
      <c r="BH35" t="s">
        <v>14</v>
      </c>
      <c r="BI35" t="s">
        <v>13</v>
      </c>
      <c r="BJ35" t="s">
        <v>14</v>
      </c>
      <c r="BK35" t="s">
        <v>14</v>
      </c>
      <c r="BL35" t="s">
        <v>14</v>
      </c>
      <c r="BM35" t="s">
        <v>14</v>
      </c>
      <c r="BN35" t="s">
        <v>14</v>
      </c>
      <c r="BO35" t="s">
        <v>12</v>
      </c>
      <c r="BP35" t="s">
        <v>14</v>
      </c>
      <c r="BQ35" t="s">
        <v>14</v>
      </c>
      <c r="BR35" t="s">
        <v>14</v>
      </c>
      <c r="BS35" t="s">
        <v>14</v>
      </c>
      <c r="BT35" t="s">
        <v>13</v>
      </c>
      <c r="BU35" t="s">
        <v>14</v>
      </c>
      <c r="BV35" t="s">
        <v>14</v>
      </c>
      <c r="BW35" t="s">
        <v>14</v>
      </c>
    </row>
    <row r="36" spans="1:75" ht="15">
      <c r="A36" s="21">
        <v>32</v>
      </c>
      <c r="B36">
        <v>1958</v>
      </c>
      <c r="C36" t="s">
        <v>78</v>
      </c>
      <c r="D36">
        <v>2</v>
      </c>
      <c r="E36" t="s">
        <v>76</v>
      </c>
      <c r="F36" t="s">
        <v>110</v>
      </c>
      <c r="G36">
        <v>10</v>
      </c>
      <c r="H36">
        <v>12</v>
      </c>
      <c r="K36">
        <f t="shared" si="0"/>
        <v>0</v>
      </c>
      <c r="L36">
        <f t="shared" si="1"/>
        <v>2</v>
      </c>
      <c r="M36">
        <f t="shared" si="2"/>
        <v>2</v>
      </c>
      <c r="Q36">
        <f t="shared" si="3"/>
        <v>0</v>
      </c>
      <c r="R36">
        <f t="shared" si="4"/>
        <v>2</v>
      </c>
      <c r="S36" t="s">
        <v>14</v>
      </c>
      <c r="T36" t="s">
        <v>13</v>
      </c>
      <c r="U36" t="s">
        <v>12</v>
      </c>
      <c r="V36" t="s">
        <v>13</v>
      </c>
      <c r="W36" t="s">
        <v>13</v>
      </c>
      <c r="X36" t="s">
        <v>12</v>
      </c>
      <c r="Y36" t="s">
        <v>13</v>
      </c>
      <c r="Z36" t="s">
        <v>13</v>
      </c>
      <c r="AA36" t="s">
        <v>13</v>
      </c>
      <c r="AB36" t="s">
        <v>13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13</v>
      </c>
      <c r="AI36" t="s">
        <v>12</v>
      </c>
      <c r="AJ36" t="s">
        <v>13</v>
      </c>
      <c r="AK36" t="s">
        <v>13</v>
      </c>
      <c r="AL36" t="s">
        <v>13</v>
      </c>
      <c r="AM36" t="s">
        <v>13</v>
      </c>
      <c r="AN36" t="s">
        <v>13</v>
      </c>
      <c r="AO36" t="s">
        <v>13</v>
      </c>
      <c r="AP36" t="s">
        <v>12</v>
      </c>
      <c r="AQ36" t="s">
        <v>12</v>
      </c>
      <c r="AR36" t="s">
        <v>13</v>
      </c>
      <c r="AS36" t="s">
        <v>13</v>
      </c>
      <c r="AT36" t="s">
        <v>13</v>
      </c>
      <c r="AU36" t="s">
        <v>13</v>
      </c>
      <c r="AV36" t="s">
        <v>13</v>
      </c>
      <c r="AW36" t="s">
        <v>13</v>
      </c>
      <c r="AX36" t="s">
        <v>13</v>
      </c>
      <c r="AY36" t="s">
        <v>13</v>
      </c>
      <c r="AZ36" t="s">
        <v>13</v>
      </c>
      <c r="BA36" t="s">
        <v>13</v>
      </c>
      <c r="BB36" t="s">
        <v>13</v>
      </c>
      <c r="BC36" t="s">
        <v>14</v>
      </c>
      <c r="BD36" t="s">
        <v>13</v>
      </c>
      <c r="BE36" t="s">
        <v>13</v>
      </c>
      <c r="BF36" t="s">
        <v>13</v>
      </c>
      <c r="BG36" t="s">
        <v>12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  <c r="BN36" t="s">
        <v>13</v>
      </c>
      <c r="BO36" t="s">
        <v>12</v>
      </c>
      <c r="BP36" t="s">
        <v>13</v>
      </c>
      <c r="BQ36" t="s">
        <v>13</v>
      </c>
      <c r="BR36" t="s">
        <v>13</v>
      </c>
      <c r="BS36" t="s">
        <v>13</v>
      </c>
      <c r="BT36" t="s">
        <v>13</v>
      </c>
      <c r="BU36" t="s">
        <v>13</v>
      </c>
      <c r="BV36" t="s">
        <v>13</v>
      </c>
      <c r="BW36" t="s">
        <v>13</v>
      </c>
    </row>
    <row r="37" spans="1:75" ht="15">
      <c r="A37" s="21">
        <v>33</v>
      </c>
      <c r="B37">
        <v>1964</v>
      </c>
      <c r="C37" t="s">
        <v>74</v>
      </c>
      <c r="D37">
        <v>1</v>
      </c>
      <c r="E37" t="s">
        <v>76</v>
      </c>
      <c r="F37" t="s">
        <v>81</v>
      </c>
      <c r="G37">
        <v>10</v>
      </c>
      <c r="K37">
        <f t="shared" si="0"/>
        <v>0</v>
      </c>
      <c r="L37">
        <f t="shared" si="1"/>
        <v>1</v>
      </c>
      <c r="M37">
        <f t="shared" si="2"/>
        <v>1</v>
      </c>
      <c r="N37">
        <v>12</v>
      </c>
      <c r="Q37">
        <f t="shared" si="3"/>
        <v>1</v>
      </c>
      <c r="R37">
        <f t="shared" si="4"/>
        <v>2</v>
      </c>
      <c r="S37" t="s">
        <v>13</v>
      </c>
      <c r="T37" t="s">
        <v>13</v>
      </c>
      <c r="U37" t="s">
        <v>12</v>
      </c>
      <c r="V37" t="s">
        <v>13</v>
      </c>
      <c r="W37" t="s">
        <v>13</v>
      </c>
      <c r="X37" t="s">
        <v>12</v>
      </c>
      <c r="Y37" t="s">
        <v>13</v>
      </c>
      <c r="Z37" t="s">
        <v>12</v>
      </c>
      <c r="AA37" t="s">
        <v>13</v>
      </c>
      <c r="AB37" t="s">
        <v>13</v>
      </c>
      <c r="AC37" t="s">
        <v>13</v>
      </c>
      <c r="AD37" t="s">
        <v>12</v>
      </c>
      <c r="AE37" t="s">
        <v>13</v>
      </c>
      <c r="AF37" t="s">
        <v>13</v>
      </c>
      <c r="AG37" t="s">
        <v>13</v>
      </c>
      <c r="AH37" t="s">
        <v>13</v>
      </c>
      <c r="AI37" t="s">
        <v>13</v>
      </c>
      <c r="AJ37" t="s">
        <v>13</v>
      </c>
      <c r="AK37" t="s">
        <v>13</v>
      </c>
      <c r="AL37" t="s">
        <v>13</v>
      </c>
      <c r="AM37" t="s">
        <v>12</v>
      </c>
      <c r="AN37" t="s">
        <v>13</v>
      </c>
      <c r="AO37" t="s">
        <v>13</v>
      </c>
      <c r="AP37" t="s">
        <v>12</v>
      </c>
      <c r="AQ37" t="s">
        <v>12</v>
      </c>
      <c r="AR37" t="s">
        <v>13</v>
      </c>
      <c r="AS37" t="s">
        <v>12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12</v>
      </c>
      <c r="BE37" t="s">
        <v>13</v>
      </c>
      <c r="BF37" t="s">
        <v>13</v>
      </c>
      <c r="BG37" t="s">
        <v>13</v>
      </c>
      <c r="BH37" t="s">
        <v>13</v>
      </c>
      <c r="BI37" t="s">
        <v>13</v>
      </c>
      <c r="BJ37" t="s">
        <v>13</v>
      </c>
      <c r="BK37" t="s">
        <v>13</v>
      </c>
      <c r="BL37" t="s">
        <v>13</v>
      </c>
      <c r="BM37" t="s">
        <v>13</v>
      </c>
      <c r="BN37" t="s">
        <v>13</v>
      </c>
      <c r="BO37" t="s">
        <v>13</v>
      </c>
      <c r="BP37" t="s">
        <v>13</v>
      </c>
      <c r="BQ37" t="s">
        <v>13</v>
      </c>
      <c r="BR37" t="s">
        <v>13</v>
      </c>
      <c r="BS37" t="s">
        <v>13</v>
      </c>
      <c r="BT37" t="s">
        <v>13</v>
      </c>
      <c r="BU37" t="s">
        <v>13</v>
      </c>
      <c r="BV37" t="s">
        <v>13</v>
      </c>
      <c r="BW37" t="s">
        <v>13</v>
      </c>
    </row>
    <row r="38" spans="1:75" ht="15">
      <c r="A38" s="21">
        <v>34</v>
      </c>
      <c r="B38">
        <v>1964</v>
      </c>
      <c r="C38" t="s">
        <v>74</v>
      </c>
      <c r="D38">
        <v>1</v>
      </c>
      <c r="E38" t="s">
        <v>76</v>
      </c>
      <c r="F38" t="s">
        <v>81</v>
      </c>
      <c r="G38">
        <v>9</v>
      </c>
      <c r="H38">
        <v>10</v>
      </c>
      <c r="K38">
        <f t="shared" si="0"/>
        <v>1</v>
      </c>
      <c r="L38">
        <f t="shared" si="1"/>
        <v>1</v>
      </c>
      <c r="M38">
        <f t="shared" si="2"/>
        <v>2</v>
      </c>
      <c r="Q38">
        <f t="shared" si="3"/>
        <v>0</v>
      </c>
      <c r="R38">
        <f t="shared" si="4"/>
        <v>2</v>
      </c>
      <c r="S38" t="s">
        <v>13</v>
      </c>
      <c r="T38" t="s">
        <v>13</v>
      </c>
      <c r="U38" t="s">
        <v>12</v>
      </c>
      <c r="V38" t="s">
        <v>13</v>
      </c>
      <c r="W38" t="s">
        <v>13</v>
      </c>
      <c r="X38" t="s">
        <v>12</v>
      </c>
      <c r="Y38" t="s">
        <v>13</v>
      </c>
      <c r="Z38" t="s">
        <v>13</v>
      </c>
      <c r="AA38" t="s">
        <v>13</v>
      </c>
      <c r="AB38" t="s">
        <v>13</v>
      </c>
      <c r="AC38" t="s">
        <v>13</v>
      </c>
      <c r="AD38" t="s">
        <v>13</v>
      </c>
      <c r="AE38" t="s">
        <v>12</v>
      </c>
      <c r="AF38" t="s">
        <v>13</v>
      </c>
      <c r="AG38" t="s">
        <v>13</v>
      </c>
      <c r="AH38" t="s">
        <v>13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t="s">
        <v>13</v>
      </c>
      <c r="AO38" t="s">
        <v>13</v>
      </c>
      <c r="AP38" t="s">
        <v>12</v>
      </c>
      <c r="AQ38" t="s">
        <v>12</v>
      </c>
      <c r="AR38" t="s">
        <v>13</v>
      </c>
      <c r="AS38" t="s">
        <v>13</v>
      </c>
      <c r="AT38" t="s">
        <v>13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t="s">
        <v>13</v>
      </c>
      <c r="BA38" t="s">
        <v>12</v>
      </c>
      <c r="BB38" t="s">
        <v>13</v>
      </c>
      <c r="BC38" t="s">
        <v>13</v>
      </c>
      <c r="BD38" t="s">
        <v>14</v>
      </c>
      <c r="BE38" t="s">
        <v>13</v>
      </c>
      <c r="BF38" t="s">
        <v>14</v>
      </c>
      <c r="BG38" t="s">
        <v>13</v>
      </c>
      <c r="BH38" t="s">
        <v>13</v>
      </c>
      <c r="BI38" t="s">
        <v>13</v>
      </c>
      <c r="BJ38" t="s">
        <v>13</v>
      </c>
      <c r="BK38" t="s">
        <v>13</v>
      </c>
      <c r="BL38" t="s">
        <v>13</v>
      </c>
      <c r="BM38" t="s">
        <v>13</v>
      </c>
      <c r="BN38" t="s">
        <v>13</v>
      </c>
      <c r="BO38" t="s">
        <v>12</v>
      </c>
      <c r="BP38" t="s">
        <v>13</v>
      </c>
      <c r="BQ38" t="s">
        <v>13</v>
      </c>
      <c r="BR38" t="s">
        <v>13</v>
      </c>
      <c r="BS38" t="s">
        <v>13</v>
      </c>
      <c r="BT38" t="s">
        <v>13</v>
      </c>
      <c r="BU38" t="s">
        <v>13</v>
      </c>
      <c r="BV38" t="s">
        <v>13</v>
      </c>
      <c r="BW38" t="s">
        <v>13</v>
      </c>
    </row>
    <row r="39" spans="1:75" ht="15">
      <c r="A39" s="21">
        <v>35</v>
      </c>
      <c r="B39">
        <v>1976</v>
      </c>
      <c r="C39" t="s">
        <v>74</v>
      </c>
      <c r="D39">
        <v>2</v>
      </c>
      <c r="E39" t="s">
        <v>76</v>
      </c>
      <c r="F39" t="s">
        <v>82</v>
      </c>
      <c r="K39">
        <f t="shared" si="0"/>
        <v>0</v>
      </c>
      <c r="L39">
        <f t="shared" si="1"/>
        <v>0</v>
      </c>
      <c r="M39">
        <f t="shared" si="2"/>
        <v>0</v>
      </c>
      <c r="N39">
        <v>12</v>
      </c>
      <c r="Q39">
        <f t="shared" si="3"/>
        <v>1</v>
      </c>
      <c r="R39">
        <f t="shared" si="4"/>
        <v>1</v>
      </c>
      <c r="S39" t="s">
        <v>14</v>
      </c>
      <c r="T39" t="s">
        <v>12</v>
      </c>
      <c r="U39" t="s">
        <v>13</v>
      </c>
      <c r="V39" t="s">
        <v>13</v>
      </c>
      <c r="W39" t="s">
        <v>14</v>
      </c>
      <c r="X39" t="s">
        <v>15</v>
      </c>
      <c r="Y39" t="s">
        <v>13</v>
      </c>
      <c r="Z39" t="s">
        <v>13</v>
      </c>
      <c r="AA39" t="s">
        <v>14</v>
      </c>
      <c r="AB39" t="s">
        <v>13</v>
      </c>
      <c r="AC39" t="s">
        <v>14</v>
      </c>
      <c r="AD39" t="s">
        <v>13</v>
      </c>
      <c r="AE39" t="s">
        <v>13</v>
      </c>
      <c r="AF39" t="s">
        <v>14</v>
      </c>
      <c r="AG39" t="s">
        <v>13</v>
      </c>
      <c r="AH39" t="s">
        <v>14</v>
      </c>
      <c r="AI39" t="s">
        <v>13</v>
      </c>
      <c r="AJ39" t="s">
        <v>14</v>
      </c>
      <c r="AK39" t="s">
        <v>14</v>
      </c>
      <c r="AL39" t="s">
        <v>14</v>
      </c>
      <c r="AM39" t="s">
        <v>14</v>
      </c>
      <c r="AN39" t="s">
        <v>13</v>
      </c>
      <c r="AO39" t="s">
        <v>14</v>
      </c>
      <c r="AP39" t="s">
        <v>15</v>
      </c>
      <c r="AQ39" t="s">
        <v>12</v>
      </c>
      <c r="AR39" t="s">
        <v>14</v>
      </c>
      <c r="AS39" t="s">
        <v>13</v>
      </c>
      <c r="AT39" t="s">
        <v>13</v>
      </c>
      <c r="AU39" t="s">
        <v>14</v>
      </c>
      <c r="AV39" t="s">
        <v>13</v>
      </c>
      <c r="AW39" t="s">
        <v>14</v>
      </c>
      <c r="AX39" t="s">
        <v>14</v>
      </c>
      <c r="AY39" t="s">
        <v>13</v>
      </c>
      <c r="AZ39" t="s">
        <v>14</v>
      </c>
      <c r="BA39" t="s">
        <v>13</v>
      </c>
      <c r="BB39" t="s">
        <v>14</v>
      </c>
      <c r="BC39" t="s">
        <v>14</v>
      </c>
      <c r="BD39" t="s">
        <v>13</v>
      </c>
      <c r="BE39" t="s">
        <v>14</v>
      </c>
      <c r="BF39" t="s">
        <v>14</v>
      </c>
      <c r="BG39" t="s">
        <v>13</v>
      </c>
      <c r="BH39" t="s">
        <v>14</v>
      </c>
      <c r="BI39" t="s">
        <v>14</v>
      </c>
      <c r="BJ39" t="s">
        <v>13</v>
      </c>
      <c r="BK39" t="s">
        <v>14</v>
      </c>
      <c r="BL39" t="s">
        <v>13</v>
      </c>
      <c r="BM39" t="s">
        <v>13</v>
      </c>
      <c r="BN39" t="s">
        <v>13</v>
      </c>
      <c r="BO39" t="s">
        <v>12</v>
      </c>
      <c r="BP39" t="s">
        <v>14</v>
      </c>
      <c r="BQ39" t="s">
        <v>13</v>
      </c>
      <c r="BR39" t="s">
        <v>13</v>
      </c>
      <c r="BS39" t="s">
        <v>15</v>
      </c>
      <c r="BT39" t="s">
        <v>12</v>
      </c>
      <c r="BU39" t="s">
        <v>14</v>
      </c>
      <c r="BV39" t="s">
        <v>13</v>
      </c>
      <c r="BW39" t="s">
        <v>14</v>
      </c>
    </row>
    <row r="40" spans="1:75" ht="15">
      <c r="A40" s="21">
        <v>36</v>
      </c>
      <c r="B40">
        <v>1964</v>
      </c>
      <c r="C40" t="s">
        <v>78</v>
      </c>
      <c r="D40">
        <v>1</v>
      </c>
      <c r="E40" t="s">
        <v>76</v>
      </c>
      <c r="F40" t="s">
        <v>81</v>
      </c>
      <c r="K40">
        <f t="shared" si="0"/>
        <v>0</v>
      </c>
      <c r="L40">
        <f t="shared" si="1"/>
        <v>0</v>
      </c>
      <c r="M40">
        <f t="shared" si="2"/>
        <v>0</v>
      </c>
      <c r="N40">
        <v>11</v>
      </c>
      <c r="O40">
        <v>12</v>
      </c>
      <c r="Q40">
        <f t="shared" si="3"/>
        <v>2</v>
      </c>
      <c r="R40">
        <f t="shared" si="4"/>
        <v>2</v>
      </c>
      <c r="S40" t="s">
        <v>14</v>
      </c>
      <c r="T40" t="s">
        <v>12</v>
      </c>
      <c r="U40" t="s">
        <v>12</v>
      </c>
      <c r="V40" t="s">
        <v>13</v>
      </c>
      <c r="W40" t="s">
        <v>13</v>
      </c>
      <c r="X40" t="s">
        <v>12</v>
      </c>
      <c r="Y40" t="s">
        <v>13</v>
      </c>
      <c r="Z40" t="s">
        <v>13</v>
      </c>
      <c r="AA40" t="s">
        <v>13</v>
      </c>
      <c r="AB40" t="s">
        <v>14</v>
      </c>
      <c r="AC40" t="s">
        <v>14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12</v>
      </c>
      <c r="AJ40" t="s">
        <v>13</v>
      </c>
      <c r="AK40" t="s">
        <v>13</v>
      </c>
      <c r="AL40" t="s">
        <v>14</v>
      </c>
      <c r="AM40" t="s">
        <v>12</v>
      </c>
      <c r="AN40" t="s">
        <v>13</v>
      </c>
      <c r="AO40" t="s">
        <v>13</v>
      </c>
      <c r="AP40" t="s">
        <v>12</v>
      </c>
      <c r="AQ40" t="s">
        <v>12</v>
      </c>
      <c r="AR40" t="s">
        <v>13</v>
      </c>
      <c r="AS40" t="s">
        <v>13</v>
      </c>
      <c r="AT40" t="s">
        <v>14</v>
      </c>
      <c r="AU40" t="s">
        <v>13</v>
      </c>
      <c r="AV40" t="s">
        <v>13</v>
      </c>
      <c r="AW40" t="s">
        <v>13</v>
      </c>
      <c r="AX40" t="s">
        <v>13</v>
      </c>
      <c r="AY40" t="s">
        <v>13</v>
      </c>
      <c r="AZ40" t="s">
        <v>14</v>
      </c>
      <c r="BA40" t="s">
        <v>12</v>
      </c>
      <c r="BB40" t="s">
        <v>13</v>
      </c>
      <c r="BC40" t="s">
        <v>13</v>
      </c>
      <c r="BD40" t="s">
        <v>13</v>
      </c>
      <c r="BE40" t="s">
        <v>13</v>
      </c>
      <c r="BF40" t="s">
        <v>14</v>
      </c>
      <c r="BG40" t="s">
        <v>14</v>
      </c>
      <c r="BH40" t="s">
        <v>13</v>
      </c>
      <c r="BI40" t="s">
        <v>13</v>
      </c>
      <c r="BJ40" t="s">
        <v>13</v>
      </c>
      <c r="BK40" t="s">
        <v>13</v>
      </c>
      <c r="BL40" t="s">
        <v>13</v>
      </c>
      <c r="BM40" t="s">
        <v>13</v>
      </c>
      <c r="BN40" t="s">
        <v>13</v>
      </c>
      <c r="BO40" t="s">
        <v>12</v>
      </c>
      <c r="BP40" t="s">
        <v>14</v>
      </c>
      <c r="BQ40" t="s">
        <v>14</v>
      </c>
      <c r="BR40" t="s">
        <v>14</v>
      </c>
      <c r="BS40" t="s">
        <v>14</v>
      </c>
      <c r="BT40" t="s">
        <v>13</v>
      </c>
      <c r="BU40" t="s">
        <v>14</v>
      </c>
      <c r="BV40" t="s">
        <v>13</v>
      </c>
      <c r="BW40" t="s">
        <v>14</v>
      </c>
    </row>
    <row r="41" spans="1:75" ht="15">
      <c r="A41" s="21">
        <v>37</v>
      </c>
      <c r="B41">
        <v>1958</v>
      </c>
      <c r="C41" t="s">
        <v>78</v>
      </c>
      <c r="D41">
        <v>1</v>
      </c>
      <c r="E41" t="s">
        <v>76</v>
      </c>
      <c r="F41" t="s">
        <v>110</v>
      </c>
      <c r="G41">
        <v>7</v>
      </c>
      <c r="H41">
        <v>9</v>
      </c>
      <c r="K41">
        <f t="shared" si="0"/>
        <v>2</v>
      </c>
      <c r="L41">
        <f t="shared" si="1"/>
        <v>0</v>
      </c>
      <c r="M41">
        <f t="shared" si="2"/>
        <v>2</v>
      </c>
      <c r="N41">
        <v>10</v>
      </c>
      <c r="O41">
        <v>11</v>
      </c>
      <c r="Q41">
        <f t="shared" si="3"/>
        <v>2</v>
      </c>
      <c r="R41">
        <f t="shared" si="4"/>
        <v>4</v>
      </c>
      <c r="S41" t="s">
        <v>14</v>
      </c>
      <c r="T41" t="s">
        <v>13</v>
      </c>
      <c r="U41" t="s">
        <v>12</v>
      </c>
      <c r="V41" t="s">
        <v>13</v>
      </c>
      <c r="W41" t="s">
        <v>13</v>
      </c>
      <c r="X41" t="s">
        <v>13</v>
      </c>
      <c r="Y41" t="s">
        <v>12</v>
      </c>
      <c r="Z41" t="s">
        <v>12</v>
      </c>
      <c r="AA41" t="s">
        <v>13</v>
      </c>
      <c r="AB41" t="s">
        <v>14</v>
      </c>
      <c r="AC41" t="s">
        <v>14</v>
      </c>
      <c r="AD41" t="s">
        <v>13</v>
      </c>
      <c r="AE41" t="s">
        <v>13</v>
      </c>
      <c r="AF41" t="s">
        <v>14</v>
      </c>
      <c r="AG41" t="s">
        <v>14</v>
      </c>
      <c r="AH41" t="s">
        <v>14</v>
      </c>
      <c r="AI41" t="s">
        <v>14</v>
      </c>
      <c r="AJ41" t="s">
        <v>14</v>
      </c>
      <c r="AK41" t="s">
        <v>13</v>
      </c>
      <c r="AL41" t="s">
        <v>14</v>
      </c>
      <c r="AM41" t="s">
        <v>13</v>
      </c>
      <c r="AN41" t="s">
        <v>13</v>
      </c>
      <c r="AO41" t="s">
        <v>14</v>
      </c>
      <c r="AP41" t="s">
        <v>15</v>
      </c>
      <c r="AQ41" t="s">
        <v>12</v>
      </c>
      <c r="AR41" t="s">
        <v>14</v>
      </c>
      <c r="AS41" t="s">
        <v>13</v>
      </c>
      <c r="AT41" t="s">
        <v>14</v>
      </c>
      <c r="AU41" t="s">
        <v>14</v>
      </c>
      <c r="AV41" t="s">
        <v>14</v>
      </c>
      <c r="AW41" t="s">
        <v>14</v>
      </c>
      <c r="AX41" t="s">
        <v>14</v>
      </c>
      <c r="AY41" t="s">
        <v>13</v>
      </c>
      <c r="AZ41" t="s">
        <v>13</v>
      </c>
      <c r="BA41" t="s">
        <v>14</v>
      </c>
      <c r="BB41" t="s">
        <v>14</v>
      </c>
      <c r="BC41" t="s">
        <v>14</v>
      </c>
      <c r="BD41" t="s">
        <v>12</v>
      </c>
      <c r="BE41" t="s">
        <v>13</v>
      </c>
      <c r="BF41" t="s">
        <v>13</v>
      </c>
      <c r="BG41" t="s">
        <v>13</v>
      </c>
      <c r="BH41" t="s">
        <v>13</v>
      </c>
      <c r="BI41" t="s">
        <v>13</v>
      </c>
      <c r="BJ41" t="s">
        <v>13</v>
      </c>
      <c r="BK41" t="s">
        <v>12</v>
      </c>
      <c r="BL41" t="s">
        <v>12</v>
      </c>
      <c r="BM41" t="s">
        <v>13</v>
      </c>
      <c r="BN41" t="s">
        <v>13</v>
      </c>
      <c r="BO41" t="s">
        <v>12</v>
      </c>
      <c r="BP41" t="s">
        <v>13</v>
      </c>
      <c r="BQ41" t="s">
        <v>13</v>
      </c>
      <c r="BR41" t="s">
        <v>13</v>
      </c>
      <c r="BS41" t="s">
        <v>13</v>
      </c>
      <c r="BT41" t="s">
        <v>12</v>
      </c>
      <c r="BU41" t="s">
        <v>13</v>
      </c>
      <c r="BV41" t="s">
        <v>13</v>
      </c>
      <c r="BW41" t="s">
        <v>13</v>
      </c>
    </row>
    <row r="42" spans="1:75" ht="15">
      <c r="A42" s="21">
        <v>38</v>
      </c>
      <c r="B42">
        <v>1970</v>
      </c>
      <c r="C42" t="s">
        <v>74</v>
      </c>
      <c r="D42">
        <v>1</v>
      </c>
      <c r="E42" t="s">
        <v>76</v>
      </c>
      <c r="F42" t="s">
        <v>84</v>
      </c>
      <c r="G42">
        <v>7</v>
      </c>
      <c r="H42">
        <v>9</v>
      </c>
      <c r="K42">
        <f t="shared" si="0"/>
        <v>2</v>
      </c>
      <c r="L42">
        <f t="shared" si="1"/>
        <v>0</v>
      </c>
      <c r="M42">
        <f t="shared" si="2"/>
        <v>2</v>
      </c>
      <c r="N42">
        <v>10</v>
      </c>
      <c r="O42">
        <v>11</v>
      </c>
      <c r="Q42">
        <f t="shared" si="3"/>
        <v>2</v>
      </c>
      <c r="R42">
        <f t="shared" si="4"/>
        <v>4</v>
      </c>
      <c r="S42" t="s">
        <v>13</v>
      </c>
      <c r="T42" t="s">
        <v>13</v>
      </c>
      <c r="U42" t="s">
        <v>13</v>
      </c>
      <c r="V42" t="s">
        <v>13</v>
      </c>
      <c r="W42" t="s">
        <v>13</v>
      </c>
      <c r="X42" t="s">
        <v>12</v>
      </c>
      <c r="Y42" t="s">
        <v>12</v>
      </c>
      <c r="Z42" t="s">
        <v>12</v>
      </c>
      <c r="AA42" t="s">
        <v>13</v>
      </c>
      <c r="AB42" t="s">
        <v>13</v>
      </c>
      <c r="AC42" t="s">
        <v>14</v>
      </c>
      <c r="AD42" t="s">
        <v>13</v>
      </c>
      <c r="AE42" t="s">
        <v>13</v>
      </c>
      <c r="AF42" t="s">
        <v>13</v>
      </c>
      <c r="AG42" t="s">
        <v>14</v>
      </c>
      <c r="AH42" t="s">
        <v>13</v>
      </c>
      <c r="AI42" t="s">
        <v>13</v>
      </c>
      <c r="AJ42" t="s">
        <v>13</v>
      </c>
      <c r="AK42" t="s">
        <v>12</v>
      </c>
      <c r="AL42" t="s">
        <v>13</v>
      </c>
      <c r="AM42" t="s">
        <v>13</v>
      </c>
      <c r="AN42" t="s">
        <v>13</v>
      </c>
      <c r="AO42" t="s">
        <v>14</v>
      </c>
      <c r="AP42" t="s">
        <v>12</v>
      </c>
      <c r="AQ42" t="s">
        <v>12</v>
      </c>
      <c r="AR42" t="s">
        <v>13</v>
      </c>
      <c r="AS42" t="s">
        <v>13</v>
      </c>
      <c r="AT42" t="s">
        <v>13</v>
      </c>
      <c r="AU42" t="s">
        <v>13</v>
      </c>
      <c r="AV42" t="s">
        <v>14</v>
      </c>
      <c r="AW42" t="s">
        <v>13</v>
      </c>
      <c r="AX42" t="s">
        <v>13</v>
      </c>
      <c r="AY42" t="s">
        <v>12</v>
      </c>
      <c r="AZ42" t="s">
        <v>13</v>
      </c>
      <c r="BA42" t="s">
        <v>13</v>
      </c>
      <c r="BB42" t="s">
        <v>13</v>
      </c>
      <c r="BC42" t="s">
        <v>13</v>
      </c>
      <c r="BD42" t="s">
        <v>12</v>
      </c>
      <c r="BE42" t="s">
        <v>13</v>
      </c>
      <c r="BF42" t="s">
        <v>14</v>
      </c>
      <c r="BG42" t="s">
        <v>14</v>
      </c>
      <c r="BH42" t="s">
        <v>13</v>
      </c>
      <c r="BI42" t="s">
        <v>13</v>
      </c>
      <c r="BJ42" t="s">
        <v>13</v>
      </c>
      <c r="BK42" t="s">
        <v>13</v>
      </c>
      <c r="BL42" t="s">
        <v>13</v>
      </c>
      <c r="BM42" t="s">
        <v>13</v>
      </c>
      <c r="BN42" t="s">
        <v>14</v>
      </c>
      <c r="BO42" t="s">
        <v>13</v>
      </c>
      <c r="BP42" t="s">
        <v>14</v>
      </c>
      <c r="BQ42" t="s">
        <v>13</v>
      </c>
      <c r="BR42" t="s">
        <v>13</v>
      </c>
      <c r="BS42" t="s">
        <v>13</v>
      </c>
      <c r="BT42" t="s">
        <v>13</v>
      </c>
      <c r="BU42" t="s">
        <v>14</v>
      </c>
      <c r="BV42" t="s">
        <v>13</v>
      </c>
      <c r="BW42" t="s">
        <v>14</v>
      </c>
    </row>
    <row r="43" spans="1:75" ht="15">
      <c r="A43" s="21">
        <v>39</v>
      </c>
      <c r="B43">
        <v>1964</v>
      </c>
      <c r="C43" t="s">
        <v>74</v>
      </c>
      <c r="D43">
        <v>1</v>
      </c>
      <c r="E43" t="s">
        <v>76</v>
      </c>
      <c r="F43" t="s">
        <v>81</v>
      </c>
      <c r="G43">
        <v>7</v>
      </c>
      <c r="H43">
        <v>8</v>
      </c>
      <c r="I43">
        <v>9</v>
      </c>
      <c r="K43">
        <f t="shared" si="0"/>
        <v>3</v>
      </c>
      <c r="L43">
        <f t="shared" si="1"/>
        <v>0</v>
      </c>
      <c r="M43">
        <f t="shared" si="2"/>
        <v>3</v>
      </c>
      <c r="N43">
        <v>10</v>
      </c>
      <c r="Q43">
        <f t="shared" si="3"/>
        <v>1</v>
      </c>
      <c r="R43">
        <f t="shared" si="4"/>
        <v>4</v>
      </c>
      <c r="S43" t="s">
        <v>14</v>
      </c>
      <c r="T43" t="s">
        <v>13</v>
      </c>
      <c r="U43" t="s">
        <v>13</v>
      </c>
      <c r="V43" t="s">
        <v>13</v>
      </c>
      <c r="W43" t="s">
        <v>14</v>
      </c>
      <c r="X43" t="s">
        <v>15</v>
      </c>
      <c r="Y43" t="s">
        <v>15</v>
      </c>
      <c r="Z43" t="s">
        <v>15</v>
      </c>
      <c r="AA43" t="s">
        <v>13</v>
      </c>
      <c r="AB43" t="s">
        <v>13</v>
      </c>
      <c r="AC43" t="s">
        <v>13</v>
      </c>
      <c r="AD43" t="s">
        <v>13</v>
      </c>
      <c r="AE43" t="s">
        <v>12</v>
      </c>
      <c r="AF43" t="s">
        <v>13</v>
      </c>
      <c r="AG43" t="s">
        <v>13</v>
      </c>
      <c r="AH43" t="s">
        <v>13</v>
      </c>
      <c r="AI43" t="s">
        <v>13</v>
      </c>
      <c r="AJ43" t="s">
        <v>13</v>
      </c>
      <c r="AK43" t="s">
        <v>13</v>
      </c>
      <c r="AL43" t="s">
        <v>13</v>
      </c>
      <c r="AM43" t="s">
        <v>12</v>
      </c>
      <c r="AN43" t="s">
        <v>13</v>
      </c>
      <c r="AO43" t="s">
        <v>14</v>
      </c>
      <c r="AP43" t="s">
        <v>12</v>
      </c>
      <c r="AQ43" t="s">
        <v>13</v>
      </c>
      <c r="AR43" t="s">
        <v>13</v>
      </c>
      <c r="AS43" t="s">
        <v>12</v>
      </c>
      <c r="AT43" t="s">
        <v>13</v>
      </c>
      <c r="AU43" t="s">
        <v>13</v>
      </c>
      <c r="AV43" t="s">
        <v>14</v>
      </c>
      <c r="AW43" t="s">
        <v>14</v>
      </c>
      <c r="AX43" t="s">
        <v>13</v>
      </c>
      <c r="AY43" t="s">
        <v>13</v>
      </c>
      <c r="AZ43" t="s">
        <v>13</v>
      </c>
      <c r="BA43" t="s">
        <v>13</v>
      </c>
      <c r="BB43" t="s">
        <v>13</v>
      </c>
      <c r="BC43" t="s">
        <v>14</v>
      </c>
      <c r="BD43" t="s">
        <v>14</v>
      </c>
      <c r="BE43" t="s">
        <v>14</v>
      </c>
      <c r="BF43" t="s">
        <v>14</v>
      </c>
      <c r="BG43" t="s">
        <v>14</v>
      </c>
      <c r="BH43" t="s">
        <v>14</v>
      </c>
      <c r="BI43" t="s">
        <v>13</v>
      </c>
      <c r="BJ43" t="s">
        <v>13</v>
      </c>
      <c r="BK43" t="s">
        <v>13</v>
      </c>
      <c r="BL43" t="s">
        <v>13</v>
      </c>
      <c r="BM43" t="s">
        <v>13</v>
      </c>
      <c r="BN43" t="s">
        <v>13</v>
      </c>
      <c r="BO43" t="s">
        <v>12</v>
      </c>
      <c r="BP43" t="s">
        <v>14</v>
      </c>
      <c r="BQ43" t="s">
        <v>13</v>
      </c>
      <c r="BR43" t="s">
        <v>13</v>
      </c>
      <c r="BS43" t="s">
        <v>14</v>
      </c>
      <c r="BT43" t="s">
        <v>13</v>
      </c>
      <c r="BU43" t="s">
        <v>14</v>
      </c>
      <c r="BV43" t="s">
        <v>13</v>
      </c>
      <c r="BW43" t="s">
        <v>14</v>
      </c>
    </row>
    <row r="44" spans="1:75" ht="15">
      <c r="A44" s="21">
        <v>40</v>
      </c>
      <c r="B44">
        <v>1966</v>
      </c>
      <c r="C44" t="s">
        <v>74</v>
      </c>
      <c r="D44">
        <v>1</v>
      </c>
      <c r="E44" t="s">
        <v>76</v>
      </c>
      <c r="F44" t="s">
        <v>84</v>
      </c>
      <c r="G44">
        <v>8</v>
      </c>
      <c r="H44">
        <v>9</v>
      </c>
      <c r="K44">
        <f t="shared" si="0"/>
        <v>2</v>
      </c>
      <c r="L44">
        <f t="shared" si="1"/>
        <v>0</v>
      </c>
      <c r="M44">
        <f t="shared" si="2"/>
        <v>2</v>
      </c>
      <c r="N44">
        <v>10</v>
      </c>
      <c r="Q44">
        <f t="shared" si="3"/>
        <v>1</v>
      </c>
      <c r="R44">
        <f t="shared" si="4"/>
        <v>3</v>
      </c>
      <c r="S44" t="s">
        <v>13</v>
      </c>
      <c r="T44" t="s">
        <v>14</v>
      </c>
      <c r="U44" t="s">
        <v>12</v>
      </c>
      <c r="V44" t="s">
        <v>13</v>
      </c>
      <c r="W44" t="s">
        <v>13</v>
      </c>
      <c r="X44" t="s">
        <v>12</v>
      </c>
      <c r="Y44" t="s">
        <v>12</v>
      </c>
      <c r="Z44" t="s">
        <v>12</v>
      </c>
      <c r="AA44" t="s">
        <v>14</v>
      </c>
      <c r="AB44" t="s">
        <v>14</v>
      </c>
      <c r="AC44" t="s">
        <v>14</v>
      </c>
      <c r="AD44" t="s">
        <v>12</v>
      </c>
      <c r="AE44" t="s">
        <v>12</v>
      </c>
      <c r="AF44" t="s">
        <v>13</v>
      </c>
      <c r="AG44" t="s">
        <v>13</v>
      </c>
      <c r="AH44" t="s">
        <v>13</v>
      </c>
      <c r="AI44" t="s">
        <v>12</v>
      </c>
      <c r="AJ44" t="s">
        <v>13</v>
      </c>
      <c r="AK44" t="s">
        <v>13</v>
      </c>
      <c r="AL44" t="s">
        <v>13</v>
      </c>
      <c r="AM44" t="s">
        <v>14</v>
      </c>
      <c r="AN44" t="s">
        <v>14</v>
      </c>
      <c r="AO44" t="s">
        <v>14</v>
      </c>
      <c r="AP44" t="s">
        <v>12</v>
      </c>
      <c r="AQ44" t="s">
        <v>12</v>
      </c>
      <c r="AR44" t="s">
        <v>14</v>
      </c>
      <c r="AS44" t="s">
        <v>14</v>
      </c>
      <c r="AT44" t="s">
        <v>14</v>
      </c>
      <c r="AU44" t="s">
        <v>13</v>
      </c>
      <c r="AV44" t="s">
        <v>14</v>
      </c>
      <c r="AW44" t="s">
        <v>14</v>
      </c>
      <c r="AX44" t="s">
        <v>14</v>
      </c>
      <c r="AY44" t="s">
        <v>13</v>
      </c>
      <c r="AZ44" t="s">
        <v>13</v>
      </c>
      <c r="BA44" t="s">
        <v>14</v>
      </c>
      <c r="BB44" t="s">
        <v>14</v>
      </c>
      <c r="BC44" t="s">
        <v>14</v>
      </c>
      <c r="BD44" t="s">
        <v>14</v>
      </c>
      <c r="BE44" t="s">
        <v>14</v>
      </c>
      <c r="BF44" t="s">
        <v>14</v>
      </c>
      <c r="BG44" t="s">
        <v>14</v>
      </c>
      <c r="BH44" t="s">
        <v>14</v>
      </c>
      <c r="BI44" t="s">
        <v>14</v>
      </c>
      <c r="BJ44" t="s">
        <v>14</v>
      </c>
      <c r="BK44" t="s">
        <v>14</v>
      </c>
      <c r="BL44" t="s">
        <v>13</v>
      </c>
      <c r="BM44" t="s">
        <v>13</v>
      </c>
      <c r="BN44" t="s">
        <v>14</v>
      </c>
      <c r="BO44" t="s">
        <v>14</v>
      </c>
      <c r="BP44" t="s">
        <v>14</v>
      </c>
      <c r="BQ44" t="s">
        <v>14</v>
      </c>
      <c r="BR44" t="s">
        <v>14</v>
      </c>
      <c r="BS44" t="s">
        <v>14</v>
      </c>
      <c r="BT44" t="s">
        <v>14</v>
      </c>
      <c r="BU44" t="s">
        <v>14</v>
      </c>
      <c r="BV44" t="s">
        <v>14</v>
      </c>
      <c r="BW44" t="s">
        <v>14</v>
      </c>
    </row>
    <row r="45" spans="1:75" ht="15">
      <c r="A45" s="21"/>
      <c r="R45" t="s">
        <v>15</v>
      </c>
      <c r="S45" s="27">
        <f aca="true" t="shared" si="5" ref="S45:Z45">_xlfn.COUNTIFS(S5:S44,"=DT")</f>
        <v>0</v>
      </c>
      <c r="T45" s="27">
        <f t="shared" si="5"/>
        <v>0</v>
      </c>
      <c r="U45" s="27">
        <f t="shared" si="5"/>
        <v>0</v>
      </c>
      <c r="V45" s="27">
        <f t="shared" si="5"/>
        <v>0</v>
      </c>
      <c r="W45" s="27">
        <f t="shared" si="5"/>
        <v>0</v>
      </c>
      <c r="X45" s="27">
        <f t="shared" si="5"/>
        <v>2</v>
      </c>
      <c r="Y45" s="27">
        <f t="shared" si="5"/>
        <v>2</v>
      </c>
      <c r="Z45" s="27">
        <f t="shared" si="5"/>
        <v>1</v>
      </c>
      <c r="AA45" s="21">
        <f aca="true" t="shared" si="6" ref="AA45:AL45">_xlfn.COUNTIFS(AA5:AA44,"=DT")</f>
        <v>0</v>
      </c>
      <c r="AB45" s="21">
        <f t="shared" si="6"/>
        <v>0</v>
      </c>
      <c r="AC45" s="21">
        <f t="shared" si="6"/>
        <v>0</v>
      </c>
      <c r="AD45" s="21">
        <f t="shared" si="6"/>
        <v>0</v>
      </c>
      <c r="AE45" s="21">
        <f t="shared" si="6"/>
        <v>0</v>
      </c>
      <c r="AF45" s="21">
        <f t="shared" si="6"/>
        <v>0</v>
      </c>
      <c r="AG45" s="21">
        <f t="shared" si="6"/>
        <v>0</v>
      </c>
      <c r="AH45" s="21">
        <f t="shared" si="6"/>
        <v>0</v>
      </c>
      <c r="AI45" s="21">
        <f t="shared" si="6"/>
        <v>0</v>
      </c>
      <c r="AJ45" s="21">
        <f t="shared" si="6"/>
        <v>0</v>
      </c>
      <c r="AK45" s="21">
        <f t="shared" si="6"/>
        <v>0</v>
      </c>
      <c r="AL45" s="21">
        <f t="shared" si="6"/>
        <v>0</v>
      </c>
      <c r="AM45" s="24">
        <f aca="true" t="shared" si="7" ref="AM45:BL45">_xlfn.COUNTIFS(AM5:AM44,"=DT")</f>
        <v>0</v>
      </c>
      <c r="AN45" s="24">
        <f t="shared" si="7"/>
        <v>0</v>
      </c>
      <c r="AO45" s="24">
        <f t="shared" si="7"/>
        <v>0</v>
      </c>
      <c r="AP45" s="24">
        <f t="shared" si="7"/>
        <v>6</v>
      </c>
      <c r="AQ45" s="24">
        <f t="shared" si="7"/>
        <v>3</v>
      </c>
      <c r="AR45" s="24">
        <f t="shared" si="7"/>
        <v>0</v>
      </c>
      <c r="AS45" s="24">
        <f t="shared" si="7"/>
        <v>0</v>
      </c>
      <c r="AT45" s="24">
        <f t="shared" si="7"/>
        <v>0</v>
      </c>
      <c r="AU45" s="24">
        <f t="shared" si="7"/>
        <v>0</v>
      </c>
      <c r="AV45" s="24">
        <f t="shared" si="7"/>
        <v>0</v>
      </c>
      <c r="AW45" s="24">
        <f t="shared" si="7"/>
        <v>0</v>
      </c>
      <c r="AX45" s="24">
        <f t="shared" si="7"/>
        <v>0</v>
      </c>
      <c r="AY45" s="24">
        <f t="shared" si="7"/>
        <v>0</v>
      </c>
      <c r="AZ45" s="24">
        <f t="shared" si="7"/>
        <v>0</v>
      </c>
      <c r="BA45" s="24">
        <f t="shared" si="7"/>
        <v>0</v>
      </c>
      <c r="BB45" s="25">
        <f t="shared" si="7"/>
        <v>0</v>
      </c>
      <c r="BC45" s="25">
        <f t="shared" si="7"/>
        <v>0</v>
      </c>
      <c r="BD45" s="25">
        <f t="shared" si="7"/>
        <v>0</v>
      </c>
      <c r="BE45" s="25">
        <f t="shared" si="7"/>
        <v>0</v>
      </c>
      <c r="BF45" s="25">
        <f t="shared" si="7"/>
        <v>0</v>
      </c>
      <c r="BG45" s="25">
        <f t="shared" si="7"/>
        <v>0</v>
      </c>
      <c r="BH45" s="25">
        <f t="shared" si="7"/>
        <v>0</v>
      </c>
      <c r="BI45" s="25">
        <f t="shared" si="7"/>
        <v>0</v>
      </c>
      <c r="BJ45" s="25">
        <f t="shared" si="7"/>
        <v>0</v>
      </c>
      <c r="BK45" s="25">
        <f t="shared" si="7"/>
        <v>0</v>
      </c>
      <c r="BL45" s="25">
        <f t="shared" si="7"/>
        <v>0</v>
      </c>
      <c r="BM45" s="25">
        <f>_xlfn.COUNTIFS(BM5:BM45,"=DT")</f>
        <v>0</v>
      </c>
      <c r="BN45" s="25">
        <f aca="true" t="shared" si="8" ref="BN45:BW45">_xlfn.COUNTIFS(BN5:BN44,"=DT")</f>
        <v>0</v>
      </c>
      <c r="BO45" s="25">
        <f t="shared" si="8"/>
        <v>2</v>
      </c>
      <c r="BP45" s="26">
        <f t="shared" si="8"/>
        <v>0</v>
      </c>
      <c r="BQ45" s="26">
        <f t="shared" si="8"/>
        <v>0</v>
      </c>
      <c r="BR45" s="26">
        <f t="shared" si="8"/>
        <v>0</v>
      </c>
      <c r="BS45" s="26">
        <f t="shared" si="8"/>
        <v>3</v>
      </c>
      <c r="BT45" s="26">
        <f t="shared" si="8"/>
        <v>0</v>
      </c>
      <c r="BU45" s="26">
        <f t="shared" si="8"/>
        <v>0</v>
      </c>
      <c r="BV45" s="26">
        <f t="shared" si="8"/>
        <v>0</v>
      </c>
      <c r="BW45" s="26">
        <f t="shared" si="8"/>
        <v>0</v>
      </c>
    </row>
    <row r="46" spans="1:75" ht="15">
      <c r="A46" s="21"/>
      <c r="R46" t="s">
        <v>12</v>
      </c>
      <c r="S46" s="27">
        <f aca="true" t="shared" si="9" ref="S46:Z46">_xlfn.COUNTIFS(S5:S44,"=D")</f>
        <v>0</v>
      </c>
      <c r="T46" s="27">
        <f t="shared" si="9"/>
        <v>5</v>
      </c>
      <c r="U46" s="27">
        <f t="shared" si="9"/>
        <v>18</v>
      </c>
      <c r="V46" s="27">
        <f t="shared" si="9"/>
        <v>4</v>
      </c>
      <c r="W46" s="27">
        <f t="shared" si="9"/>
        <v>2</v>
      </c>
      <c r="X46" s="27">
        <f t="shared" si="9"/>
        <v>25</v>
      </c>
      <c r="Y46" s="27">
        <f t="shared" si="9"/>
        <v>10</v>
      </c>
      <c r="Z46" s="27">
        <f t="shared" si="9"/>
        <v>13</v>
      </c>
      <c r="AA46" s="21">
        <f aca="true" t="shared" si="10" ref="AA46:AL46">_xlfn.COUNTIFS(AA5:AA44,"=D")</f>
        <v>5</v>
      </c>
      <c r="AB46" s="21">
        <f t="shared" si="10"/>
        <v>2</v>
      </c>
      <c r="AC46" s="21">
        <f t="shared" si="10"/>
        <v>0</v>
      </c>
      <c r="AD46" s="21">
        <f t="shared" si="10"/>
        <v>9</v>
      </c>
      <c r="AE46" s="21">
        <f t="shared" si="10"/>
        <v>7</v>
      </c>
      <c r="AF46" s="21">
        <f t="shared" si="10"/>
        <v>6</v>
      </c>
      <c r="AG46" s="21">
        <f t="shared" si="10"/>
        <v>0</v>
      </c>
      <c r="AH46" s="21">
        <f t="shared" si="10"/>
        <v>0</v>
      </c>
      <c r="AI46" s="21">
        <f t="shared" si="10"/>
        <v>6</v>
      </c>
      <c r="AJ46" s="21">
        <f t="shared" si="10"/>
        <v>1</v>
      </c>
      <c r="AK46" s="21">
        <f t="shared" si="10"/>
        <v>2</v>
      </c>
      <c r="AL46" s="21">
        <f t="shared" si="10"/>
        <v>0</v>
      </c>
      <c r="AM46" s="24">
        <f aca="true" t="shared" si="11" ref="AM46:BW46">_xlfn.COUNTIFS(AM5:AM44,"=D")</f>
        <v>9</v>
      </c>
      <c r="AN46" s="24">
        <f t="shared" si="11"/>
        <v>0</v>
      </c>
      <c r="AO46" s="24">
        <f t="shared" si="11"/>
        <v>4</v>
      </c>
      <c r="AP46" s="24">
        <f t="shared" si="11"/>
        <v>28</v>
      </c>
      <c r="AQ46" s="24">
        <f t="shared" si="11"/>
        <v>29</v>
      </c>
      <c r="AR46" s="24">
        <f t="shared" si="11"/>
        <v>2</v>
      </c>
      <c r="AS46" s="24">
        <f t="shared" si="11"/>
        <v>10</v>
      </c>
      <c r="AT46" s="24">
        <f t="shared" si="11"/>
        <v>2</v>
      </c>
      <c r="AU46" s="24">
        <f t="shared" si="11"/>
        <v>0</v>
      </c>
      <c r="AV46" s="24">
        <f t="shared" si="11"/>
        <v>0</v>
      </c>
      <c r="AW46" s="24">
        <f t="shared" si="11"/>
        <v>0</v>
      </c>
      <c r="AX46" s="24">
        <f t="shared" si="11"/>
        <v>0</v>
      </c>
      <c r="AY46" s="24">
        <f t="shared" si="11"/>
        <v>5</v>
      </c>
      <c r="AZ46" s="24">
        <f t="shared" si="11"/>
        <v>0</v>
      </c>
      <c r="BA46" s="24">
        <f t="shared" si="11"/>
        <v>9</v>
      </c>
      <c r="BB46" s="25">
        <f t="shared" si="11"/>
        <v>1</v>
      </c>
      <c r="BC46" s="25">
        <f t="shared" si="11"/>
        <v>0</v>
      </c>
      <c r="BD46" s="25">
        <f t="shared" si="11"/>
        <v>7</v>
      </c>
      <c r="BE46" s="25">
        <f t="shared" si="11"/>
        <v>0</v>
      </c>
      <c r="BF46" s="25">
        <f t="shared" si="11"/>
        <v>0</v>
      </c>
      <c r="BG46" s="25">
        <f t="shared" si="11"/>
        <v>1</v>
      </c>
      <c r="BH46" s="25">
        <f t="shared" si="11"/>
        <v>1</v>
      </c>
      <c r="BI46" s="25">
        <f t="shared" si="11"/>
        <v>1</v>
      </c>
      <c r="BJ46" s="25">
        <f t="shared" si="11"/>
        <v>4</v>
      </c>
      <c r="BK46" s="25">
        <f t="shared" si="11"/>
        <v>3</v>
      </c>
      <c r="BL46" s="25">
        <f t="shared" si="11"/>
        <v>2</v>
      </c>
      <c r="BM46" s="25">
        <f t="shared" si="11"/>
        <v>0</v>
      </c>
      <c r="BN46" s="25">
        <f t="shared" si="11"/>
        <v>0</v>
      </c>
      <c r="BO46" s="25">
        <f t="shared" si="11"/>
        <v>20</v>
      </c>
      <c r="BP46" s="26">
        <f t="shared" si="11"/>
        <v>3</v>
      </c>
      <c r="BQ46" s="26">
        <f t="shared" si="11"/>
        <v>0</v>
      </c>
      <c r="BR46" s="26">
        <f t="shared" si="11"/>
        <v>0</v>
      </c>
      <c r="BS46" s="26">
        <f t="shared" si="11"/>
        <v>0</v>
      </c>
      <c r="BT46" s="26">
        <f t="shared" si="11"/>
        <v>5</v>
      </c>
      <c r="BU46" s="26">
        <f t="shared" si="11"/>
        <v>0</v>
      </c>
      <c r="BV46" s="26">
        <f t="shared" si="11"/>
        <v>1</v>
      </c>
      <c r="BW46" s="26">
        <f t="shared" si="11"/>
        <v>0</v>
      </c>
    </row>
    <row r="47" spans="1:75" ht="15">
      <c r="A47" s="21"/>
      <c r="R47" t="s">
        <v>13</v>
      </c>
      <c r="S47" s="27">
        <f aca="true" t="shared" si="12" ref="S47:Z47">_xlfn.COUNTIFS(S5:S44,"=C")</f>
        <v>10</v>
      </c>
      <c r="T47" s="27">
        <f t="shared" si="12"/>
        <v>34</v>
      </c>
      <c r="U47" s="27">
        <f t="shared" si="12"/>
        <v>20</v>
      </c>
      <c r="V47" s="27">
        <f t="shared" si="12"/>
        <v>31</v>
      </c>
      <c r="W47" s="27">
        <f t="shared" si="12"/>
        <v>27</v>
      </c>
      <c r="X47" s="27">
        <f t="shared" si="12"/>
        <v>11</v>
      </c>
      <c r="Y47" s="27">
        <f t="shared" si="12"/>
        <v>28</v>
      </c>
      <c r="Z47" s="27">
        <f t="shared" si="12"/>
        <v>25</v>
      </c>
      <c r="AA47" s="21">
        <f aca="true" t="shared" si="13" ref="AA47:AL47">_xlfn.COUNTIFS(AA5:AA44,"=C")</f>
        <v>21</v>
      </c>
      <c r="AB47" s="21">
        <f t="shared" si="13"/>
        <v>20</v>
      </c>
      <c r="AC47" s="21">
        <f t="shared" si="13"/>
        <v>9</v>
      </c>
      <c r="AD47" s="21">
        <f t="shared" si="13"/>
        <v>27</v>
      </c>
      <c r="AE47" s="21">
        <f t="shared" si="13"/>
        <v>28</v>
      </c>
      <c r="AF47" s="21">
        <f t="shared" si="13"/>
        <v>24</v>
      </c>
      <c r="AG47" s="21">
        <f t="shared" si="13"/>
        <v>24</v>
      </c>
      <c r="AH47" s="21">
        <f t="shared" si="13"/>
        <v>24</v>
      </c>
      <c r="AI47" s="21">
        <f t="shared" si="13"/>
        <v>26</v>
      </c>
      <c r="AJ47" s="21">
        <f t="shared" si="13"/>
        <v>19</v>
      </c>
      <c r="AK47" s="21">
        <f t="shared" si="13"/>
        <v>19</v>
      </c>
      <c r="AL47" s="21">
        <f t="shared" si="13"/>
        <v>13</v>
      </c>
      <c r="AM47" s="24">
        <f aca="true" t="shared" si="14" ref="AM47:BW47">_xlfn.COUNTIFS(AM5:AM44,"=C")</f>
        <v>27</v>
      </c>
      <c r="AN47" s="24">
        <f t="shared" si="14"/>
        <v>25</v>
      </c>
      <c r="AO47" s="24">
        <f t="shared" si="14"/>
        <v>14</v>
      </c>
      <c r="AP47" s="24">
        <f t="shared" si="14"/>
        <v>5</v>
      </c>
      <c r="AQ47" s="24">
        <f t="shared" si="14"/>
        <v>8</v>
      </c>
      <c r="AR47" s="24">
        <f t="shared" si="14"/>
        <v>21</v>
      </c>
      <c r="AS47" s="24">
        <f t="shared" si="14"/>
        <v>24</v>
      </c>
      <c r="AT47" s="24">
        <f t="shared" si="14"/>
        <v>33</v>
      </c>
      <c r="AU47" s="24">
        <f t="shared" si="14"/>
        <v>27</v>
      </c>
      <c r="AV47" s="24">
        <f t="shared" si="14"/>
        <v>10</v>
      </c>
      <c r="AW47" s="24">
        <f t="shared" si="14"/>
        <v>20</v>
      </c>
      <c r="AX47" s="24">
        <f t="shared" si="14"/>
        <v>22</v>
      </c>
      <c r="AY47" s="24">
        <f t="shared" si="14"/>
        <v>26</v>
      </c>
      <c r="AZ47" s="24">
        <f t="shared" si="14"/>
        <v>25</v>
      </c>
      <c r="BA47" s="24">
        <f t="shared" si="14"/>
        <v>24</v>
      </c>
      <c r="BB47" s="25">
        <f t="shared" si="14"/>
        <v>15</v>
      </c>
      <c r="BC47" s="25">
        <f t="shared" si="14"/>
        <v>4</v>
      </c>
      <c r="BD47" s="25">
        <f t="shared" si="14"/>
        <v>12</v>
      </c>
      <c r="BE47" s="25">
        <f t="shared" si="14"/>
        <v>24</v>
      </c>
      <c r="BF47" s="25">
        <f t="shared" si="14"/>
        <v>13</v>
      </c>
      <c r="BG47" s="25">
        <f t="shared" si="14"/>
        <v>20</v>
      </c>
      <c r="BH47" s="25">
        <f t="shared" si="14"/>
        <v>18</v>
      </c>
      <c r="BI47" s="25">
        <f t="shared" si="14"/>
        <v>20</v>
      </c>
      <c r="BJ47" s="25">
        <f t="shared" si="14"/>
        <v>28</v>
      </c>
      <c r="BK47" s="25">
        <f t="shared" si="14"/>
        <v>29</v>
      </c>
      <c r="BL47" s="25">
        <f t="shared" si="14"/>
        <v>29</v>
      </c>
      <c r="BM47" s="25">
        <f t="shared" si="14"/>
        <v>30</v>
      </c>
      <c r="BN47" s="25">
        <f t="shared" si="14"/>
        <v>28</v>
      </c>
      <c r="BO47" s="25">
        <f t="shared" si="14"/>
        <v>16</v>
      </c>
      <c r="BP47" s="26">
        <f t="shared" si="14"/>
        <v>18</v>
      </c>
      <c r="BQ47" s="26">
        <f t="shared" si="14"/>
        <v>14</v>
      </c>
      <c r="BR47" s="26">
        <f t="shared" si="14"/>
        <v>18</v>
      </c>
      <c r="BS47" s="26">
        <f t="shared" si="14"/>
        <v>10</v>
      </c>
      <c r="BT47" s="26">
        <f t="shared" si="14"/>
        <v>23</v>
      </c>
      <c r="BU47" s="26">
        <f t="shared" si="14"/>
        <v>12</v>
      </c>
      <c r="BV47" s="26">
        <f t="shared" si="14"/>
        <v>22</v>
      </c>
      <c r="BW47" s="26">
        <f t="shared" si="14"/>
        <v>11</v>
      </c>
    </row>
    <row r="48" spans="1:75" ht="15">
      <c r="A48" s="21"/>
      <c r="R48" t="s">
        <v>14</v>
      </c>
      <c r="S48" s="27">
        <f aca="true" t="shared" si="15" ref="S48:Z48">_xlfn.COUNTIFS(S5:S44,"=CT")</f>
        <v>30</v>
      </c>
      <c r="T48" s="27">
        <f t="shared" si="15"/>
        <v>1</v>
      </c>
      <c r="U48" s="27">
        <f t="shared" si="15"/>
        <v>2</v>
      </c>
      <c r="V48" s="27">
        <f t="shared" si="15"/>
        <v>5</v>
      </c>
      <c r="W48" s="27">
        <f t="shared" si="15"/>
        <v>11</v>
      </c>
      <c r="X48" s="27">
        <f t="shared" si="15"/>
        <v>2</v>
      </c>
      <c r="Y48" s="27">
        <f t="shared" si="15"/>
        <v>0</v>
      </c>
      <c r="Z48" s="27">
        <f t="shared" si="15"/>
        <v>1</v>
      </c>
      <c r="AA48" s="21">
        <v>14</v>
      </c>
      <c r="AB48" s="21">
        <f aca="true" t="shared" si="16" ref="AB48:AL48">_xlfn.COUNTIFS(AB5:AB44,"=CT")</f>
        <v>18</v>
      </c>
      <c r="AC48" s="21">
        <f t="shared" si="16"/>
        <v>31</v>
      </c>
      <c r="AD48" s="21">
        <f t="shared" si="16"/>
        <v>4</v>
      </c>
      <c r="AE48" s="21">
        <f t="shared" si="16"/>
        <v>5</v>
      </c>
      <c r="AF48" s="21">
        <f t="shared" si="16"/>
        <v>10</v>
      </c>
      <c r="AG48" s="21">
        <f t="shared" si="16"/>
        <v>16</v>
      </c>
      <c r="AH48" s="21">
        <f t="shared" si="16"/>
        <v>16</v>
      </c>
      <c r="AI48" s="21">
        <f t="shared" si="16"/>
        <v>8</v>
      </c>
      <c r="AJ48" s="21">
        <f t="shared" si="16"/>
        <v>20</v>
      </c>
      <c r="AK48" s="21">
        <f t="shared" si="16"/>
        <v>19</v>
      </c>
      <c r="AL48" s="21">
        <f t="shared" si="16"/>
        <v>27</v>
      </c>
      <c r="AM48" s="24">
        <f aca="true" t="shared" si="17" ref="AM48:BW48">_xlfn.COUNTIFS(AM5:AM44,"=CT")</f>
        <v>4</v>
      </c>
      <c r="AN48" s="24">
        <f t="shared" si="17"/>
        <v>15</v>
      </c>
      <c r="AO48" s="24">
        <f t="shared" si="17"/>
        <v>22</v>
      </c>
      <c r="AP48" s="24">
        <f t="shared" si="17"/>
        <v>1</v>
      </c>
      <c r="AQ48" s="24">
        <f t="shared" si="17"/>
        <v>0</v>
      </c>
      <c r="AR48" s="24">
        <f t="shared" si="17"/>
        <v>17</v>
      </c>
      <c r="AS48" s="24">
        <f t="shared" si="17"/>
        <v>6</v>
      </c>
      <c r="AT48" s="24">
        <f t="shared" si="17"/>
        <v>5</v>
      </c>
      <c r="AU48" s="24">
        <f t="shared" si="17"/>
        <v>13</v>
      </c>
      <c r="AV48" s="24">
        <f t="shared" si="17"/>
        <v>30</v>
      </c>
      <c r="AW48" s="24">
        <f t="shared" si="17"/>
        <v>20</v>
      </c>
      <c r="AX48" s="24">
        <f t="shared" si="17"/>
        <v>18</v>
      </c>
      <c r="AY48" s="24">
        <f t="shared" si="17"/>
        <v>9</v>
      </c>
      <c r="AZ48" s="24">
        <f t="shared" si="17"/>
        <v>15</v>
      </c>
      <c r="BA48" s="24">
        <f t="shared" si="17"/>
        <v>7</v>
      </c>
      <c r="BB48" s="25">
        <f t="shared" si="17"/>
        <v>24</v>
      </c>
      <c r="BC48" s="25">
        <f t="shared" si="17"/>
        <v>36</v>
      </c>
      <c r="BD48" s="25">
        <f t="shared" si="17"/>
        <v>21</v>
      </c>
      <c r="BE48" s="25">
        <f t="shared" si="17"/>
        <v>16</v>
      </c>
      <c r="BF48" s="25">
        <f t="shared" si="17"/>
        <v>27</v>
      </c>
      <c r="BG48" s="25">
        <f t="shared" si="17"/>
        <v>19</v>
      </c>
      <c r="BH48" s="25">
        <f t="shared" si="17"/>
        <v>21</v>
      </c>
      <c r="BI48" s="25">
        <f t="shared" si="17"/>
        <v>19</v>
      </c>
      <c r="BJ48" s="25">
        <f t="shared" si="17"/>
        <v>8</v>
      </c>
      <c r="BK48" s="25">
        <f t="shared" si="17"/>
        <v>8</v>
      </c>
      <c r="BL48" s="25">
        <f t="shared" si="17"/>
        <v>9</v>
      </c>
      <c r="BM48" s="25">
        <f t="shared" si="17"/>
        <v>10</v>
      </c>
      <c r="BN48" s="25">
        <f t="shared" si="17"/>
        <v>12</v>
      </c>
      <c r="BO48" s="25">
        <f t="shared" si="17"/>
        <v>2</v>
      </c>
      <c r="BP48" s="26">
        <f t="shared" si="17"/>
        <v>19</v>
      </c>
      <c r="BQ48" s="26">
        <f t="shared" si="17"/>
        <v>26</v>
      </c>
      <c r="BR48" s="26">
        <f t="shared" si="17"/>
        <v>22</v>
      </c>
      <c r="BS48" s="26">
        <f t="shared" si="17"/>
        <v>27</v>
      </c>
      <c r="BT48" s="26">
        <f t="shared" si="17"/>
        <v>12</v>
      </c>
      <c r="BU48" s="26">
        <f t="shared" si="17"/>
        <v>28</v>
      </c>
      <c r="BV48" s="26">
        <f t="shared" si="17"/>
        <v>17</v>
      </c>
      <c r="BW48" s="26">
        <f t="shared" si="17"/>
        <v>29</v>
      </c>
    </row>
    <row r="50" spans="2:26" ht="15">
      <c r="B50" t="s">
        <v>78</v>
      </c>
      <c r="C50" t="s">
        <v>74</v>
      </c>
      <c r="Y50" t="s">
        <v>78</v>
      </c>
      <c r="Z50" t="s">
        <v>74</v>
      </c>
    </row>
    <row r="51" spans="1:26" ht="15">
      <c r="A51">
        <v>1956</v>
      </c>
      <c r="B51">
        <f>_xlfn.COUNTIFS(B5:B44,"=1956",C5:C44,"=M")</f>
        <v>1</v>
      </c>
      <c r="C51">
        <f>_xlfn.COUNTIFS(B5:B44,"=1956",C5:C44,"=F")</f>
        <v>0</v>
      </c>
      <c r="D51" s="21">
        <v>57</v>
      </c>
      <c r="F51" t="s">
        <v>178</v>
      </c>
      <c r="G51">
        <f>_xlfn.COUNTIFS(G5:G44,"=7")</f>
        <v>16</v>
      </c>
      <c r="L51" s="21" t="s">
        <v>78</v>
      </c>
      <c r="M51" s="21">
        <f>_xlfn.COUNTIFS(C5:C44,"=M")</f>
        <v>15</v>
      </c>
      <c r="X51">
        <v>34</v>
      </c>
      <c r="Y51">
        <v>0</v>
      </c>
      <c r="Z51">
        <v>1</v>
      </c>
    </row>
    <row r="52" spans="1:26" ht="15">
      <c r="A52">
        <v>1957</v>
      </c>
      <c r="B52">
        <f>_xlfn.COUNTIFS(B5:B44,"=1957",C5:C44,"= M")</f>
        <v>0</v>
      </c>
      <c r="C52">
        <f>_xlfn.COUNTIFS(B5:B44,"=1957",C5:C44,"=F")</f>
        <v>0</v>
      </c>
      <c r="D52" s="21">
        <v>56</v>
      </c>
      <c r="F52" t="s">
        <v>194</v>
      </c>
      <c r="G52">
        <f>_xlfn.COUNTIFS(G5:I44,"=8")</f>
        <v>9</v>
      </c>
      <c r="L52" s="21" t="s">
        <v>74</v>
      </c>
      <c r="M52" s="21">
        <f>_xlfn.COUNTIFS(C5:C44,"=F")</f>
        <v>25</v>
      </c>
      <c r="X52">
        <v>35</v>
      </c>
      <c r="Y52">
        <v>1</v>
      </c>
      <c r="Z52">
        <v>1</v>
      </c>
    </row>
    <row r="53" spans="1:26" ht="15">
      <c r="A53">
        <v>1958</v>
      </c>
      <c r="B53">
        <f>_xlfn.COUNTIFS(B5:B44,"=1958",C5:C44,"=M")</f>
        <v>2</v>
      </c>
      <c r="C53">
        <f>_xlfn.COUNTIFS(B5:B44,"=1958",C5:C44,"=F")</f>
        <v>1</v>
      </c>
      <c r="D53" s="21">
        <v>55</v>
      </c>
      <c r="F53" t="s">
        <v>170</v>
      </c>
      <c r="G53">
        <f>_xlfn.COUNTIFS(G5:I44,"=9")</f>
        <v>16</v>
      </c>
      <c r="X53">
        <v>36</v>
      </c>
      <c r="Y53">
        <v>3</v>
      </c>
      <c r="Z53">
        <v>0</v>
      </c>
    </row>
    <row r="54" spans="1:26" ht="15">
      <c r="A54">
        <v>1959</v>
      </c>
      <c r="B54">
        <f>_xlfn.COUNTIFS(B5:B44,"=1959",C5:C44,"=M")</f>
        <v>0</v>
      </c>
      <c r="C54">
        <f>_xlfn.COUNTIFS(B5:B44,"=1959",C5:C44,"=F")</f>
        <v>1</v>
      </c>
      <c r="D54" s="21">
        <v>54</v>
      </c>
      <c r="F54" t="s">
        <v>179</v>
      </c>
      <c r="G54">
        <f>_xlfn.COUNTIFS(G5:J44,"=10")</f>
        <v>12</v>
      </c>
      <c r="H54" t="s">
        <v>179</v>
      </c>
      <c r="I54">
        <f>_xlfn.COUNTIFS(N5:P44,"=10")</f>
        <v>8</v>
      </c>
      <c r="L54" s="26" t="s">
        <v>167</v>
      </c>
      <c r="M54" s="26">
        <f>_xlfn.COUNTIFS(D5:D44,"=1")</f>
        <v>29</v>
      </c>
      <c r="X54">
        <v>37</v>
      </c>
      <c r="Y54">
        <v>0</v>
      </c>
      <c r="Z54">
        <v>1</v>
      </c>
    </row>
    <row r="55" spans="1:26" ht="15">
      <c r="A55">
        <v>1960</v>
      </c>
      <c r="B55">
        <f>_xlfn.COUNTIFS(B5:B44,"=1960",C5:C44,"=M")</f>
        <v>0</v>
      </c>
      <c r="C55">
        <f>_xlfn.COUNTIFS(B5:B44,"=1960",C5:C44,"=F")</f>
        <v>1</v>
      </c>
      <c r="D55" s="21">
        <v>53</v>
      </c>
      <c r="F55" t="s">
        <v>180</v>
      </c>
      <c r="G55">
        <f>_xlfn.COUNTIFS(G5:J44,"=11")</f>
        <v>9</v>
      </c>
      <c r="H55" t="s">
        <v>180</v>
      </c>
      <c r="I55">
        <f>_xlfn.COUNTIFS(N5:P44,"=11")</f>
        <v>11</v>
      </c>
      <c r="L55" s="26" t="s">
        <v>78</v>
      </c>
      <c r="M55" s="26">
        <f>_xlfn.COUNTIFS(D5:D44,"=2")</f>
        <v>10</v>
      </c>
      <c r="X55">
        <v>38</v>
      </c>
      <c r="Y55">
        <v>0</v>
      </c>
      <c r="Z55">
        <v>1</v>
      </c>
    </row>
    <row r="56" spans="1:26" ht="15">
      <c r="A56">
        <v>1961</v>
      </c>
      <c r="B56">
        <f>_xlfn.COUNTIFS(B5:B44,"=1961",C5:C44,"=M")</f>
        <v>0</v>
      </c>
      <c r="C56">
        <f>_xlfn.COUNTIFS(B5:B44,"=1961",C5:C44,"=F")</f>
        <v>2</v>
      </c>
      <c r="D56" s="21">
        <v>52</v>
      </c>
      <c r="F56" t="s">
        <v>171</v>
      </c>
      <c r="G56">
        <f>_xlfn.COUNTIFS(G5:J44,"=12")</f>
        <v>14</v>
      </c>
      <c r="H56" t="s">
        <v>171</v>
      </c>
      <c r="I56">
        <f>_xlfn.COUNTIFS(N5:P44,"=12")</f>
        <v>11</v>
      </c>
      <c r="L56" s="26" t="s">
        <v>12</v>
      </c>
      <c r="M56" s="26">
        <f>_xlfn.COUNTIFS(D5:D44,"=3")</f>
        <v>1</v>
      </c>
      <c r="X56">
        <v>39</v>
      </c>
      <c r="Y56">
        <v>0</v>
      </c>
      <c r="Z56">
        <v>0</v>
      </c>
    </row>
    <row r="57" spans="1:26" ht="15">
      <c r="A57">
        <v>1962</v>
      </c>
      <c r="B57">
        <f>_xlfn.COUNTIFS(B5:B44,"=1962",C5:C44,"=M")</f>
        <v>0</v>
      </c>
      <c r="C57">
        <f>_xlfn.COUNTIFS(B5:B44,"=1962",C5:C44,"=F")</f>
        <v>0</v>
      </c>
      <c r="D57" s="21">
        <v>51</v>
      </c>
      <c r="X57">
        <v>40</v>
      </c>
      <c r="Y57">
        <v>0</v>
      </c>
      <c r="Z57">
        <v>0</v>
      </c>
    </row>
    <row r="58" spans="1:26" ht="15">
      <c r="A58">
        <v>1963</v>
      </c>
      <c r="B58">
        <f>_xlfn.COUNTIFS(B5:B44,"=1963",C5:C44,"=M")</f>
        <v>1</v>
      </c>
      <c r="C58">
        <f>_xlfn.COUNTIFS(B5:B44,"=1963",C5:C44,"=F")</f>
        <v>4</v>
      </c>
      <c r="D58" s="21">
        <v>50</v>
      </c>
      <c r="F58" t="s">
        <v>211</v>
      </c>
      <c r="L58" s="26" t="s">
        <v>76</v>
      </c>
      <c r="M58" s="26">
        <f>_xlfn.COUNTIFS(E5:E44,"=QND")</f>
        <v>36</v>
      </c>
      <c r="X58">
        <v>41</v>
      </c>
      <c r="Y58">
        <v>1</v>
      </c>
      <c r="Z58">
        <v>1</v>
      </c>
    </row>
    <row r="59" spans="1:26" ht="15">
      <c r="A59">
        <v>1964</v>
      </c>
      <c r="B59">
        <f>_xlfn.COUNTIFS(B5:B44,"=1964",C5:C44,"=M")</f>
        <v>1</v>
      </c>
      <c r="C59">
        <f>_xlfn.COUNTIFS(B5:B44,"=1964",C5:C44,"=F")</f>
        <v>4</v>
      </c>
      <c r="D59" s="21">
        <v>49</v>
      </c>
      <c r="F59" t="s">
        <v>178</v>
      </c>
      <c r="G59">
        <v>16</v>
      </c>
      <c r="L59" s="26" t="s">
        <v>79</v>
      </c>
      <c r="M59" s="26">
        <f>_xlfn.COUNTIFS(E5:E44,"=DC")</f>
        <v>3</v>
      </c>
      <c r="X59">
        <v>42</v>
      </c>
      <c r="Y59">
        <v>0</v>
      </c>
      <c r="Z59">
        <v>2</v>
      </c>
    </row>
    <row r="60" spans="1:26" ht="15">
      <c r="A60">
        <v>1965</v>
      </c>
      <c r="B60">
        <f>_xlfn.COUNTIFS(B5:B44,"=1965",C5:C44,"=M")</f>
        <v>0</v>
      </c>
      <c r="C60">
        <f>_xlfn.COUNTIFS(B5:B44,"=1965",C5:C44,"=F")</f>
        <v>0</v>
      </c>
      <c r="D60" s="21">
        <v>48</v>
      </c>
      <c r="F60" t="s">
        <v>194</v>
      </c>
      <c r="G60">
        <v>9</v>
      </c>
      <c r="L60" s="26" t="s">
        <v>86</v>
      </c>
      <c r="M60" s="26">
        <f>_xlfn.COUNTIFS(E5:E44,"=QZP")</f>
        <v>1</v>
      </c>
      <c r="N60" s="23" t="s">
        <v>199</v>
      </c>
      <c r="X60">
        <v>43</v>
      </c>
      <c r="Y60">
        <v>4</v>
      </c>
      <c r="Z60">
        <v>2</v>
      </c>
    </row>
    <row r="61" spans="1:26" ht="15">
      <c r="A61">
        <v>1966</v>
      </c>
      <c r="B61">
        <f>_xlfn.COUNTIFS(B5:B44,"=1966",C5:C44,"=M")</f>
        <v>0</v>
      </c>
      <c r="C61">
        <f>_xlfn.COUNTIFS(B5:B44,"=1966",C5:C44,"=F")</f>
        <v>1</v>
      </c>
      <c r="D61" s="21">
        <v>47</v>
      </c>
      <c r="F61" t="s">
        <v>170</v>
      </c>
      <c r="G61">
        <v>16</v>
      </c>
      <c r="L61" s="24" t="s">
        <v>197</v>
      </c>
      <c r="M61" s="24">
        <v>0</v>
      </c>
      <c r="N61" s="21">
        <v>0</v>
      </c>
      <c r="X61">
        <v>44</v>
      </c>
      <c r="Y61">
        <v>1</v>
      </c>
      <c r="Z61">
        <v>2</v>
      </c>
    </row>
    <row r="62" spans="1:26" ht="15">
      <c r="A62">
        <v>1967</v>
      </c>
      <c r="B62">
        <f>_xlfn.COUNTIFS(B5:B44,"=1967",C5:C44,"=M")</f>
        <v>0</v>
      </c>
      <c r="C62">
        <f>_xlfn.COUNTIFS(B5:B44,"=1967",C5:C44,"=F")</f>
        <v>0</v>
      </c>
      <c r="D62" s="21">
        <v>46</v>
      </c>
      <c r="F62" t="s">
        <v>179</v>
      </c>
      <c r="G62">
        <v>12</v>
      </c>
      <c r="H62">
        <v>8</v>
      </c>
      <c r="L62" s="24" t="s">
        <v>87</v>
      </c>
      <c r="M62" s="24">
        <f>_xlfn.COUNTIFS(F5:F44,"=6_10")</f>
        <v>1</v>
      </c>
      <c r="N62" s="21">
        <v>2.5</v>
      </c>
      <c r="X62">
        <v>45</v>
      </c>
      <c r="Y62">
        <v>0</v>
      </c>
      <c r="Z62">
        <v>0</v>
      </c>
    </row>
    <row r="63" spans="1:26" ht="15">
      <c r="A63">
        <v>1968</v>
      </c>
      <c r="B63">
        <f>_xlfn.COUNTIFS(B5:B44,"=1968",C5:C44,"=M")</f>
        <v>0</v>
      </c>
      <c r="C63">
        <f>_xlfn.COUNTIFS(B5:B44,"=1968",C5:C44,"=F")</f>
        <v>0</v>
      </c>
      <c r="D63" s="21">
        <v>45</v>
      </c>
      <c r="F63" t="s">
        <v>180</v>
      </c>
      <c r="G63">
        <v>9</v>
      </c>
      <c r="H63">
        <v>11</v>
      </c>
      <c r="L63" s="24" t="s">
        <v>82</v>
      </c>
      <c r="M63" s="24">
        <f>_xlfn.COUNTIFS(F5:F44,"=11_15")</f>
        <v>6</v>
      </c>
      <c r="N63" s="21">
        <v>15</v>
      </c>
      <c r="X63">
        <v>46</v>
      </c>
      <c r="Y63">
        <v>0</v>
      </c>
      <c r="Z63">
        <v>0</v>
      </c>
    </row>
    <row r="64" spans="1:26" ht="15">
      <c r="A64">
        <v>1969</v>
      </c>
      <c r="B64">
        <f>_xlfn.COUNTIFS(B5:B44,"=1969",C5:C44,"=M")</f>
        <v>1</v>
      </c>
      <c r="C64">
        <f>_xlfn.COUNTIFS(B5:B44,"=1969",C5:C44,"=F")</f>
        <v>2</v>
      </c>
      <c r="D64" s="21">
        <v>44</v>
      </c>
      <c r="F64" t="s">
        <v>171</v>
      </c>
      <c r="G64">
        <v>14</v>
      </c>
      <c r="H64">
        <v>11</v>
      </c>
      <c r="L64" s="24" t="s">
        <v>84</v>
      </c>
      <c r="M64" s="24">
        <f>_xlfn.COUNTIFS(F5:F44,"=16_20")</f>
        <v>13</v>
      </c>
      <c r="N64" s="21">
        <v>32.5</v>
      </c>
      <c r="X64">
        <v>47</v>
      </c>
      <c r="Y64">
        <v>0</v>
      </c>
      <c r="Z64">
        <v>1</v>
      </c>
    </row>
    <row r="65" spans="1:26" ht="15">
      <c r="A65">
        <v>1970</v>
      </c>
      <c r="B65">
        <f>_xlfn.COUNTIFS(B5:B44,"=1970",C5:C44,"=M")</f>
        <v>4</v>
      </c>
      <c r="C65">
        <f>_xlfn.COUNTIFS(B5:B44,"=1970",C5:C44,"=F")</f>
        <v>2</v>
      </c>
      <c r="D65" s="21">
        <v>43</v>
      </c>
      <c r="F65" t="s">
        <v>184</v>
      </c>
      <c r="L65" s="24" t="s">
        <v>81</v>
      </c>
      <c r="M65" s="24">
        <f>_xlfn.COUNTIFS(F5:F44,"=21_25")</f>
        <v>10</v>
      </c>
      <c r="N65" s="21">
        <v>25</v>
      </c>
      <c r="X65">
        <v>48</v>
      </c>
      <c r="Y65">
        <v>0</v>
      </c>
      <c r="Z65">
        <v>0</v>
      </c>
    </row>
    <row r="66" spans="1:26" ht="15">
      <c r="A66">
        <v>1971</v>
      </c>
      <c r="B66">
        <f>_xlfn.COUNTIFS(B5:B44,"=1971",C5:C44,"=M")</f>
        <v>0</v>
      </c>
      <c r="C66">
        <f>_xlfn.COUNTIFS(B5:B44,"=1971",C5:C44,"=F")</f>
        <v>2</v>
      </c>
      <c r="D66" s="21">
        <v>42</v>
      </c>
      <c r="F66" t="s">
        <v>179</v>
      </c>
      <c r="G66">
        <v>8</v>
      </c>
      <c r="L66" s="24" t="s">
        <v>83</v>
      </c>
      <c r="M66" s="24">
        <f>_xlfn.COUNTIFS(F5:F44,"=26_30")</f>
        <v>5</v>
      </c>
      <c r="N66" s="21">
        <v>12.5</v>
      </c>
      <c r="X66">
        <v>49</v>
      </c>
      <c r="Y66">
        <v>1</v>
      </c>
      <c r="Z66">
        <v>4</v>
      </c>
    </row>
    <row r="67" spans="1:26" ht="15">
      <c r="A67">
        <v>1972</v>
      </c>
      <c r="B67">
        <f>_xlfn.COUNTIFS(B5:B44,"=1972",C5:C44,"=M")</f>
        <v>1</v>
      </c>
      <c r="C67">
        <f>_xlfn.COUNTIFS(B5:B44,"=1972",C5:C44,"=F")</f>
        <v>1</v>
      </c>
      <c r="D67" s="21">
        <v>41</v>
      </c>
      <c r="F67" t="s">
        <v>180</v>
      </c>
      <c r="G67">
        <v>11</v>
      </c>
      <c r="L67" s="24" t="s">
        <v>110</v>
      </c>
      <c r="M67" s="24">
        <f>_xlfn.COUNTIFS(F5:F44,"=31_35")</f>
        <v>2</v>
      </c>
      <c r="N67" s="21">
        <v>5</v>
      </c>
      <c r="X67">
        <v>50</v>
      </c>
      <c r="Y67">
        <v>1</v>
      </c>
      <c r="Z67">
        <v>4</v>
      </c>
    </row>
    <row r="68" spans="1:26" ht="15">
      <c r="A68">
        <v>1973</v>
      </c>
      <c r="B68">
        <f>_xlfn.COUNTIFS(B5:B44,"=1973",C5:C44,"=M")</f>
        <v>0</v>
      </c>
      <c r="C68">
        <f>_xlfn.COUNTIFS(B5:B44,"=1973",C5:C44,"=F")</f>
        <v>0</v>
      </c>
      <c r="D68" s="21">
        <v>40</v>
      </c>
      <c r="F68" t="s">
        <v>171</v>
      </c>
      <c r="G68">
        <v>11</v>
      </c>
      <c r="L68" s="24" t="s">
        <v>200</v>
      </c>
      <c r="M68" s="24">
        <f>_xlfn.COUNTIFS(F5:F44,"=36")</f>
        <v>1</v>
      </c>
      <c r="N68" s="21">
        <v>2.5</v>
      </c>
      <c r="X68">
        <v>51</v>
      </c>
      <c r="Y68">
        <v>0</v>
      </c>
      <c r="Z68">
        <v>0</v>
      </c>
    </row>
    <row r="69" spans="1:26" ht="15">
      <c r="A69">
        <v>1974</v>
      </c>
      <c r="B69">
        <f>_xlfn.COUNTIFS(B5:B44,"=1974",C5:C44,"=M")</f>
        <v>0</v>
      </c>
      <c r="C69">
        <f>_xlfn.COUNTIFS(B5:B44,"=1974",C5:C44,"=F")</f>
        <v>0</v>
      </c>
      <c r="D69" s="21">
        <v>39</v>
      </c>
      <c r="L69" s="24" t="s">
        <v>198</v>
      </c>
      <c r="M69" s="24">
        <v>2</v>
      </c>
      <c r="N69" s="21">
        <v>5</v>
      </c>
      <c r="X69">
        <v>52</v>
      </c>
      <c r="Y69">
        <v>0</v>
      </c>
      <c r="Z69">
        <v>2</v>
      </c>
    </row>
    <row r="70" spans="1:26" ht="15">
      <c r="A70">
        <v>1975</v>
      </c>
      <c r="B70">
        <f>_xlfn.COUNTIFS(B5:B44,"=1975",C5:C44,"=M")</f>
        <v>0</v>
      </c>
      <c r="C70">
        <f>_xlfn.COUNTIFS(B5:B44,"=1975",C5:C44,"=F")</f>
        <v>1</v>
      </c>
      <c r="D70" s="21">
        <v>38</v>
      </c>
      <c r="X70">
        <v>53</v>
      </c>
      <c r="Y70">
        <v>0</v>
      </c>
      <c r="Z70">
        <v>1</v>
      </c>
    </row>
    <row r="71" spans="1:26" ht="15">
      <c r="A71">
        <v>1976</v>
      </c>
      <c r="B71">
        <f>_xlfn.COUNTIFS(B5:B44,"=1976",C5:C44,"=M")</f>
        <v>0</v>
      </c>
      <c r="C71">
        <f>_xlfn.COUNTIFS(B5:B44,"=1976",C5:C44,"=F")</f>
        <v>1</v>
      </c>
      <c r="D71" s="21">
        <v>37</v>
      </c>
      <c r="X71">
        <v>54</v>
      </c>
      <c r="Y71">
        <v>0</v>
      </c>
      <c r="Z71">
        <v>1</v>
      </c>
    </row>
    <row r="72" spans="1:26" ht="15">
      <c r="A72">
        <v>1977</v>
      </c>
      <c r="B72">
        <f>_xlfn.COUNTIFS(B5:B44,"=1977",C5:C44,"=M")</f>
        <v>3</v>
      </c>
      <c r="C72">
        <f>_xlfn.COUNTIFS(B5:B44,"=1977",C5:C44,"=F")</f>
        <v>0</v>
      </c>
      <c r="D72" s="21">
        <v>36</v>
      </c>
      <c r="X72">
        <v>55</v>
      </c>
      <c r="Y72">
        <v>2</v>
      </c>
      <c r="Z72">
        <v>1</v>
      </c>
    </row>
    <row r="73" spans="1:26" ht="15">
      <c r="A73">
        <v>1978</v>
      </c>
      <c r="B73">
        <f>_xlfn.COUNTIFS(B5:B44,"=1978",C5:C44,"=M")</f>
        <v>1</v>
      </c>
      <c r="C73">
        <f>_xlfn.COUNTIFS(B5:B44,"=1978",C5:C44,"=F")</f>
        <v>1</v>
      </c>
      <c r="D73" s="21">
        <v>35</v>
      </c>
      <c r="X73">
        <v>56</v>
      </c>
      <c r="Y73">
        <v>0</v>
      </c>
      <c r="Z73">
        <v>0</v>
      </c>
    </row>
    <row r="74" spans="1:26" ht="15">
      <c r="A74">
        <v>1979</v>
      </c>
      <c r="B74">
        <f>_xlfn.COUNTIFS(B5:B44,"=1979",C5:C44,"=M")</f>
        <v>0</v>
      </c>
      <c r="C74">
        <f>_xlfn.COUNTIFS(B5:B44,"=1979",C5:C44,"=F")</f>
        <v>1</v>
      </c>
      <c r="D74" s="21">
        <v>34</v>
      </c>
      <c r="X74">
        <v>57</v>
      </c>
      <c r="Y74">
        <v>1</v>
      </c>
      <c r="Z74">
        <v>0</v>
      </c>
    </row>
    <row r="75" spans="2:4" ht="15">
      <c r="B75">
        <f>SUM(B51:B74)</f>
        <v>15</v>
      </c>
      <c r="C75">
        <f>SUM(C51:C74)</f>
        <v>25</v>
      </c>
      <c r="D75" t="s">
        <v>173</v>
      </c>
    </row>
    <row r="76" ht="15">
      <c r="D76">
        <f>AVERAGE(D51:D74)</f>
        <v>45.5</v>
      </c>
    </row>
    <row r="77" ht="15">
      <c r="D77" t="s">
        <v>195</v>
      </c>
    </row>
    <row r="78" ht="15">
      <c r="D78">
        <v>43</v>
      </c>
    </row>
    <row r="79" ht="15">
      <c r="D79" t="s">
        <v>196</v>
      </c>
    </row>
    <row r="80" ht="15">
      <c r="D80">
        <f>STDEV(D51:D74)</f>
        <v>7.0710678118654755</v>
      </c>
    </row>
  </sheetData>
  <sheetProtection/>
  <mergeCells count="8">
    <mergeCell ref="M1:W1"/>
    <mergeCell ref="BP3:BW3"/>
    <mergeCell ref="G3:L3"/>
    <mergeCell ref="N3:Q3"/>
    <mergeCell ref="S3:Z3"/>
    <mergeCell ref="AA3:AL3"/>
    <mergeCell ref="AM3:BA3"/>
    <mergeCell ref="BB3:B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2"/>
  <sheetViews>
    <sheetView zoomScalePageLayoutView="0" workbookViewId="0" topLeftCell="A68">
      <selection activeCell="S86" sqref="S86"/>
    </sheetView>
  </sheetViews>
  <sheetFormatPr defaultColWidth="9.140625" defaultRowHeight="15"/>
  <sheetData>
    <row r="1" spans="1:14" ht="15">
      <c r="A1" s="1"/>
      <c r="B1" s="1"/>
      <c r="C1" s="1"/>
      <c r="J1" s="36" t="s">
        <v>100</v>
      </c>
      <c r="K1" s="36"/>
      <c r="L1" s="36"/>
      <c r="M1" s="36"/>
      <c r="N1" s="36"/>
    </row>
    <row r="3" spans="1:65" ht="100.5">
      <c r="A3" s="6" t="s">
        <v>0</v>
      </c>
      <c r="B3" s="7" t="s">
        <v>92</v>
      </c>
      <c r="C3" s="9" t="s">
        <v>73</v>
      </c>
      <c r="D3" s="8" t="s">
        <v>93</v>
      </c>
      <c r="E3" s="38" t="s">
        <v>94</v>
      </c>
      <c r="F3" s="38"/>
      <c r="G3" s="38"/>
      <c r="H3" s="38"/>
      <c r="I3" s="40" t="s">
        <v>11</v>
      </c>
      <c r="J3" s="40"/>
      <c r="K3" s="40"/>
      <c r="L3" s="40"/>
      <c r="M3" s="40"/>
      <c r="N3" s="40"/>
      <c r="O3" s="40"/>
      <c r="P3" s="40"/>
      <c r="Q3" s="41" t="s">
        <v>28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 t="s">
        <v>44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3" t="s">
        <v>59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37" t="s">
        <v>68</v>
      </c>
      <c r="BG3" s="37"/>
      <c r="BH3" s="37"/>
      <c r="BI3" s="37"/>
      <c r="BJ3" s="37"/>
      <c r="BK3" s="37"/>
      <c r="BL3" s="37"/>
      <c r="BM3" s="37"/>
    </row>
    <row r="4" spans="1:65" ht="28.5">
      <c r="A4" s="2"/>
      <c r="B4" s="3"/>
      <c r="C4" s="3"/>
      <c r="D4" s="3"/>
      <c r="E4" s="2" t="s">
        <v>1</v>
      </c>
      <c r="F4" s="2" t="s">
        <v>1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2" t="s">
        <v>45</v>
      </c>
      <c r="AS4" s="2" t="s">
        <v>46</v>
      </c>
      <c r="AT4" s="2" t="s">
        <v>47</v>
      </c>
      <c r="AU4" s="2" t="s">
        <v>48</v>
      </c>
      <c r="AV4" s="2" t="s">
        <v>49</v>
      </c>
      <c r="AW4" s="2" t="s">
        <v>50</v>
      </c>
      <c r="AX4" s="2" t="s">
        <v>51</v>
      </c>
      <c r="AY4" s="2" t="s">
        <v>52</v>
      </c>
      <c r="AZ4" s="2" t="s">
        <v>53</v>
      </c>
      <c r="BA4" s="2" t="s">
        <v>54</v>
      </c>
      <c r="BB4" s="2" t="s">
        <v>55</v>
      </c>
      <c r="BC4" s="2" t="s">
        <v>56</v>
      </c>
      <c r="BD4" s="2" t="s">
        <v>57</v>
      </c>
      <c r="BE4" s="2" t="s">
        <v>58</v>
      </c>
      <c r="BF4" s="2" t="s">
        <v>60</v>
      </c>
      <c r="BG4" s="2" t="s">
        <v>61</v>
      </c>
      <c r="BH4" s="2" t="s">
        <v>62</v>
      </c>
      <c r="BI4" s="2" t="s">
        <v>63</v>
      </c>
      <c r="BJ4" s="2" t="s">
        <v>64</v>
      </c>
      <c r="BK4" s="2" t="s">
        <v>65</v>
      </c>
      <c r="BL4" s="2" t="s">
        <v>66</v>
      </c>
      <c r="BM4" s="2" t="s">
        <v>67</v>
      </c>
    </row>
    <row r="5" spans="1:65" ht="15">
      <c r="A5" s="16">
        <v>1</v>
      </c>
      <c r="B5">
        <v>14</v>
      </c>
      <c r="C5" t="s">
        <v>78</v>
      </c>
      <c r="D5">
        <v>9</v>
      </c>
      <c r="H5">
        <f aca="true" t="shared" si="0" ref="H5:H23">COUNTIF(E5:G5,"&lt;10")</f>
        <v>0</v>
      </c>
      <c r="I5" t="s">
        <v>13</v>
      </c>
      <c r="J5" t="s">
        <v>13</v>
      </c>
      <c r="K5" t="s">
        <v>14</v>
      </c>
      <c r="L5" t="s">
        <v>13</v>
      </c>
      <c r="M5" t="s">
        <v>12</v>
      </c>
      <c r="N5" t="s">
        <v>13</v>
      </c>
      <c r="O5" t="s">
        <v>12</v>
      </c>
      <c r="P5" t="s">
        <v>12</v>
      </c>
      <c r="Q5" t="s">
        <v>13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t="s">
        <v>13</v>
      </c>
      <c r="X5" t="s">
        <v>12</v>
      </c>
      <c r="Y5" t="s">
        <v>13</v>
      </c>
      <c r="Z5" t="s">
        <v>13</v>
      </c>
      <c r="AA5" t="s">
        <v>13</v>
      </c>
      <c r="AB5" t="s">
        <v>14</v>
      </c>
      <c r="AC5" t="s">
        <v>13</v>
      </c>
      <c r="AD5" t="s">
        <v>14</v>
      </c>
      <c r="AE5" t="s">
        <v>13</v>
      </c>
      <c r="AF5" t="s">
        <v>15</v>
      </c>
      <c r="AG5" t="s">
        <v>12</v>
      </c>
      <c r="AH5" t="s">
        <v>14</v>
      </c>
      <c r="AI5" t="s">
        <v>13</v>
      </c>
      <c r="AJ5" t="s">
        <v>13</v>
      </c>
      <c r="AK5" t="s">
        <v>14</v>
      </c>
      <c r="AL5" t="s">
        <v>14</v>
      </c>
      <c r="AM5" t="s">
        <v>14</v>
      </c>
      <c r="AN5" t="s">
        <v>14</v>
      </c>
      <c r="AO5" t="s">
        <v>13</v>
      </c>
      <c r="AP5" t="s">
        <v>13</v>
      </c>
      <c r="AQ5" t="s">
        <v>14</v>
      </c>
      <c r="AR5" t="s">
        <v>13</v>
      </c>
      <c r="AS5" t="s">
        <v>14</v>
      </c>
      <c r="AT5" t="s">
        <v>13</v>
      </c>
      <c r="AU5" t="s">
        <v>14</v>
      </c>
      <c r="AV5" t="s">
        <v>14</v>
      </c>
      <c r="AW5" t="s">
        <v>13</v>
      </c>
      <c r="AX5" t="s">
        <v>14</v>
      </c>
      <c r="AY5" t="s">
        <v>14</v>
      </c>
      <c r="AZ5" t="s">
        <v>14</v>
      </c>
      <c r="BA5" t="s">
        <v>13</v>
      </c>
      <c r="BB5" t="s">
        <v>14</v>
      </c>
      <c r="BC5" t="s">
        <v>14</v>
      </c>
      <c r="BD5" t="s">
        <v>14</v>
      </c>
      <c r="BE5" t="s">
        <v>14</v>
      </c>
      <c r="BF5" t="s">
        <v>12</v>
      </c>
      <c r="BG5" t="s">
        <v>13</v>
      </c>
      <c r="BH5" t="s">
        <v>13</v>
      </c>
      <c r="BI5" t="s">
        <v>14</v>
      </c>
      <c r="BJ5" t="s">
        <v>14</v>
      </c>
      <c r="BK5" t="s">
        <v>14</v>
      </c>
      <c r="BL5" t="s">
        <v>14</v>
      </c>
      <c r="BM5" t="s">
        <v>14</v>
      </c>
    </row>
    <row r="6" spans="1:65" ht="15">
      <c r="A6" s="16">
        <v>2</v>
      </c>
      <c r="B6">
        <v>14</v>
      </c>
      <c r="C6" t="s">
        <v>78</v>
      </c>
      <c r="D6">
        <v>9</v>
      </c>
      <c r="H6">
        <f t="shared" si="0"/>
        <v>0</v>
      </c>
      <c r="I6" t="s">
        <v>13</v>
      </c>
      <c r="J6" t="s">
        <v>13</v>
      </c>
      <c r="K6" t="s">
        <v>14</v>
      </c>
      <c r="L6" t="s">
        <v>13</v>
      </c>
      <c r="M6" t="s">
        <v>13</v>
      </c>
      <c r="N6" t="s">
        <v>14</v>
      </c>
      <c r="O6" t="s">
        <v>14</v>
      </c>
      <c r="P6" t="s">
        <v>13</v>
      </c>
      <c r="Q6" t="s">
        <v>13</v>
      </c>
      <c r="R6" t="s">
        <v>13</v>
      </c>
      <c r="S6" t="s">
        <v>12</v>
      </c>
      <c r="T6" t="s">
        <v>13</v>
      </c>
      <c r="U6" t="s">
        <v>13</v>
      </c>
      <c r="V6" t="s">
        <v>13</v>
      </c>
      <c r="W6" t="s">
        <v>12</v>
      </c>
      <c r="X6" t="s">
        <v>12</v>
      </c>
      <c r="Y6" t="s">
        <v>13</v>
      </c>
      <c r="Z6" t="s">
        <v>13</v>
      </c>
      <c r="AA6" t="s">
        <v>13</v>
      </c>
      <c r="AB6" t="s">
        <v>12</v>
      </c>
      <c r="AC6" t="s">
        <v>13</v>
      </c>
      <c r="AD6" t="s">
        <v>14</v>
      </c>
      <c r="AE6" t="s">
        <v>14</v>
      </c>
      <c r="AF6" t="s">
        <v>13</v>
      </c>
      <c r="AG6" t="s">
        <v>14</v>
      </c>
      <c r="AH6" t="s">
        <v>14</v>
      </c>
      <c r="AI6" t="s">
        <v>13</v>
      </c>
      <c r="AJ6" t="s">
        <v>14</v>
      </c>
      <c r="AK6" t="s">
        <v>14</v>
      </c>
      <c r="AL6" t="s">
        <v>14</v>
      </c>
      <c r="AM6" t="s">
        <v>12</v>
      </c>
      <c r="AN6" t="s">
        <v>14</v>
      </c>
      <c r="AO6" t="s">
        <v>13</v>
      </c>
      <c r="AP6" t="s">
        <v>13</v>
      </c>
      <c r="AQ6" t="s">
        <v>14</v>
      </c>
      <c r="AR6" t="s">
        <v>12</v>
      </c>
      <c r="AS6" t="s">
        <v>14</v>
      </c>
      <c r="AT6" t="s">
        <v>13</v>
      </c>
      <c r="AU6" t="s">
        <v>12</v>
      </c>
      <c r="AV6" t="s">
        <v>12</v>
      </c>
      <c r="AW6" t="s">
        <v>12</v>
      </c>
      <c r="AX6" t="s">
        <v>14</v>
      </c>
      <c r="AY6" t="s">
        <v>14</v>
      </c>
      <c r="AZ6" t="s">
        <v>14</v>
      </c>
      <c r="BA6" t="s">
        <v>13</v>
      </c>
      <c r="BB6" t="s">
        <v>12</v>
      </c>
      <c r="BC6" t="s">
        <v>14</v>
      </c>
      <c r="BD6" t="s">
        <v>14</v>
      </c>
      <c r="BE6" t="s">
        <v>14</v>
      </c>
      <c r="BF6" t="s">
        <v>13</v>
      </c>
      <c r="BG6" t="s">
        <v>12</v>
      </c>
      <c r="BH6" t="s">
        <v>13</v>
      </c>
      <c r="BI6" t="s">
        <v>13</v>
      </c>
      <c r="BJ6" t="s">
        <v>13</v>
      </c>
      <c r="BK6" t="s">
        <v>13</v>
      </c>
      <c r="BL6" t="s">
        <v>13</v>
      </c>
      <c r="BM6" t="s">
        <v>13</v>
      </c>
    </row>
    <row r="7" spans="1:65" ht="15">
      <c r="A7" s="16">
        <v>3</v>
      </c>
      <c r="B7">
        <v>14</v>
      </c>
      <c r="C7" t="s">
        <v>78</v>
      </c>
      <c r="D7">
        <v>9</v>
      </c>
      <c r="H7">
        <f t="shared" si="0"/>
        <v>0</v>
      </c>
      <c r="I7" t="s">
        <v>13</v>
      </c>
      <c r="J7" t="s">
        <v>13</v>
      </c>
      <c r="K7" t="s">
        <v>14</v>
      </c>
      <c r="L7" t="s">
        <v>12</v>
      </c>
      <c r="M7" t="s">
        <v>13</v>
      </c>
      <c r="N7" t="s">
        <v>14</v>
      </c>
      <c r="O7" t="s">
        <v>12</v>
      </c>
      <c r="P7" t="s">
        <v>12</v>
      </c>
      <c r="Q7" t="s">
        <v>14</v>
      </c>
      <c r="R7" t="s">
        <v>13</v>
      </c>
      <c r="S7" t="s">
        <v>12</v>
      </c>
      <c r="T7" t="s">
        <v>14</v>
      </c>
      <c r="U7" t="s">
        <v>14</v>
      </c>
      <c r="V7" t="s">
        <v>14</v>
      </c>
      <c r="W7" t="s">
        <v>12</v>
      </c>
      <c r="X7" t="s">
        <v>13</v>
      </c>
      <c r="Y7" t="s">
        <v>13</v>
      </c>
      <c r="Z7" t="s">
        <v>14</v>
      </c>
      <c r="AA7" t="s">
        <v>13</v>
      </c>
      <c r="AB7" t="s">
        <v>12</v>
      </c>
      <c r="AC7" t="s">
        <v>13</v>
      </c>
      <c r="AD7" t="s">
        <v>12</v>
      </c>
      <c r="AE7" t="s">
        <v>12</v>
      </c>
      <c r="AF7" t="s">
        <v>13</v>
      </c>
      <c r="AG7" t="s">
        <v>14</v>
      </c>
      <c r="AH7" t="s">
        <v>14</v>
      </c>
      <c r="AI7" t="s">
        <v>12</v>
      </c>
      <c r="AJ7" t="s">
        <v>13</v>
      </c>
      <c r="AK7" t="s">
        <v>14</v>
      </c>
      <c r="AL7" t="s">
        <v>14</v>
      </c>
      <c r="AM7" t="s">
        <v>14</v>
      </c>
      <c r="AN7" t="s">
        <v>12</v>
      </c>
      <c r="AO7" t="s">
        <v>15</v>
      </c>
      <c r="AP7" t="s">
        <v>13</v>
      </c>
      <c r="AQ7" t="s">
        <v>14</v>
      </c>
      <c r="AR7" t="s">
        <v>13</v>
      </c>
      <c r="AS7" t="s">
        <v>14</v>
      </c>
      <c r="AT7" t="s">
        <v>12</v>
      </c>
      <c r="AU7" t="s">
        <v>15</v>
      </c>
      <c r="AV7" t="s">
        <v>14</v>
      </c>
      <c r="AW7" t="s">
        <v>13</v>
      </c>
      <c r="AX7" t="s">
        <v>13</v>
      </c>
      <c r="AY7" t="s">
        <v>12</v>
      </c>
      <c r="AZ7" t="s">
        <v>15</v>
      </c>
      <c r="BA7" t="s">
        <v>12</v>
      </c>
      <c r="BB7" t="s">
        <v>14</v>
      </c>
      <c r="BC7" t="s">
        <v>12</v>
      </c>
      <c r="BD7" t="s">
        <v>13</v>
      </c>
      <c r="BE7" t="s">
        <v>12</v>
      </c>
      <c r="BF7" t="s">
        <v>12</v>
      </c>
      <c r="BG7" t="s">
        <v>12</v>
      </c>
      <c r="BH7" t="s">
        <v>14</v>
      </c>
      <c r="BI7" t="s">
        <v>13</v>
      </c>
      <c r="BJ7" t="s">
        <v>14</v>
      </c>
      <c r="BK7" t="s">
        <v>13</v>
      </c>
      <c r="BL7" t="s">
        <v>14</v>
      </c>
      <c r="BM7" t="s">
        <v>14</v>
      </c>
    </row>
    <row r="8" spans="1:65" ht="15">
      <c r="A8" s="16">
        <v>4</v>
      </c>
      <c r="B8">
        <v>14</v>
      </c>
      <c r="C8" t="s">
        <v>74</v>
      </c>
      <c r="D8">
        <v>9</v>
      </c>
      <c r="H8">
        <f t="shared" si="0"/>
        <v>0</v>
      </c>
      <c r="I8" t="s">
        <v>14</v>
      </c>
      <c r="J8" t="s">
        <v>13</v>
      </c>
      <c r="K8" t="s">
        <v>13</v>
      </c>
      <c r="L8" t="s">
        <v>12</v>
      </c>
      <c r="M8" t="s">
        <v>12</v>
      </c>
      <c r="N8" t="s">
        <v>13</v>
      </c>
      <c r="O8" t="s">
        <v>13</v>
      </c>
      <c r="P8" t="s">
        <v>12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t="s">
        <v>12</v>
      </c>
      <c r="W8" t="s">
        <v>13</v>
      </c>
      <c r="X8" t="s">
        <v>12</v>
      </c>
      <c r="Y8" t="s">
        <v>12</v>
      </c>
      <c r="Z8" t="s">
        <v>12</v>
      </c>
      <c r="AA8" t="s">
        <v>13</v>
      </c>
      <c r="AB8" t="s">
        <v>12</v>
      </c>
      <c r="AC8" t="s">
        <v>12</v>
      </c>
      <c r="AD8" t="s">
        <v>14</v>
      </c>
      <c r="AE8" t="s">
        <v>12</v>
      </c>
      <c r="AF8" t="s">
        <v>15</v>
      </c>
      <c r="AG8" t="s">
        <v>12</v>
      </c>
      <c r="AH8" t="s">
        <v>13</v>
      </c>
      <c r="AI8" t="s">
        <v>12</v>
      </c>
      <c r="AJ8" t="s">
        <v>12</v>
      </c>
      <c r="AK8" t="s">
        <v>13</v>
      </c>
      <c r="AL8" t="s">
        <v>13</v>
      </c>
      <c r="AM8" t="s">
        <v>12</v>
      </c>
      <c r="AN8" t="s">
        <v>13</v>
      </c>
      <c r="AO8" t="s">
        <v>13</v>
      </c>
      <c r="AP8" t="s">
        <v>12</v>
      </c>
      <c r="AQ8" t="s">
        <v>13</v>
      </c>
      <c r="AR8" t="s">
        <v>13</v>
      </c>
      <c r="AS8" t="s">
        <v>13</v>
      </c>
      <c r="AT8" t="s">
        <v>13</v>
      </c>
      <c r="AU8" t="s">
        <v>13</v>
      </c>
      <c r="AV8" t="s">
        <v>13</v>
      </c>
      <c r="AW8" t="s">
        <v>13</v>
      </c>
      <c r="AX8" t="s">
        <v>13</v>
      </c>
      <c r="AY8" t="s">
        <v>12</v>
      </c>
      <c r="AZ8" t="s">
        <v>12</v>
      </c>
      <c r="BA8" t="s">
        <v>12</v>
      </c>
      <c r="BB8" t="s">
        <v>12</v>
      </c>
      <c r="BC8" t="s">
        <v>12</v>
      </c>
      <c r="BD8" t="s">
        <v>13</v>
      </c>
      <c r="BE8" t="s">
        <v>13</v>
      </c>
      <c r="BF8" t="s">
        <v>12</v>
      </c>
      <c r="BG8" t="s">
        <v>12</v>
      </c>
      <c r="BH8" t="s">
        <v>13</v>
      </c>
      <c r="BI8" t="s">
        <v>13</v>
      </c>
      <c r="BJ8" t="s">
        <v>13</v>
      </c>
      <c r="BK8" t="s">
        <v>13</v>
      </c>
      <c r="BL8" t="s">
        <v>13</v>
      </c>
      <c r="BM8" t="s">
        <v>12</v>
      </c>
    </row>
    <row r="9" spans="1:65" ht="15">
      <c r="A9" s="16">
        <v>5</v>
      </c>
      <c r="B9">
        <v>15</v>
      </c>
      <c r="C9" t="s">
        <v>74</v>
      </c>
      <c r="D9">
        <v>9</v>
      </c>
      <c r="H9">
        <f t="shared" si="0"/>
        <v>0</v>
      </c>
      <c r="I9" t="s">
        <v>13</v>
      </c>
      <c r="J9" t="s">
        <v>14</v>
      </c>
      <c r="K9" t="s">
        <v>13</v>
      </c>
      <c r="L9" t="s">
        <v>13</v>
      </c>
      <c r="M9" t="s">
        <v>14</v>
      </c>
      <c r="N9" t="s">
        <v>13</v>
      </c>
      <c r="O9" t="s">
        <v>13</v>
      </c>
      <c r="P9" t="s">
        <v>13</v>
      </c>
      <c r="Q9" t="s">
        <v>13</v>
      </c>
      <c r="R9" t="s">
        <v>13</v>
      </c>
      <c r="S9" t="s">
        <v>13</v>
      </c>
      <c r="T9" t="s">
        <v>13</v>
      </c>
      <c r="U9" t="s">
        <v>14</v>
      </c>
      <c r="V9" t="s">
        <v>13</v>
      </c>
      <c r="W9" t="s">
        <v>13</v>
      </c>
      <c r="X9" t="s">
        <v>13</v>
      </c>
      <c r="Y9" t="s">
        <v>13</v>
      </c>
      <c r="Z9" t="s">
        <v>12</v>
      </c>
      <c r="AA9" t="s">
        <v>13</v>
      </c>
      <c r="AB9" t="s">
        <v>14</v>
      </c>
      <c r="AC9" t="s">
        <v>12</v>
      </c>
      <c r="AD9" t="s">
        <v>13</v>
      </c>
      <c r="AE9" t="s">
        <v>14</v>
      </c>
      <c r="AF9" t="s">
        <v>12</v>
      </c>
      <c r="AG9" t="s">
        <v>12</v>
      </c>
      <c r="AH9" t="s">
        <v>13</v>
      </c>
      <c r="AI9" t="s">
        <v>13</v>
      </c>
      <c r="AJ9" t="s">
        <v>12</v>
      </c>
      <c r="AK9" t="s">
        <v>13</v>
      </c>
      <c r="AL9" t="s">
        <v>13</v>
      </c>
      <c r="AM9" t="s">
        <v>14</v>
      </c>
      <c r="AN9" t="s">
        <v>14</v>
      </c>
      <c r="AO9" t="s">
        <v>13</v>
      </c>
      <c r="AP9" t="s">
        <v>13</v>
      </c>
      <c r="AQ9" t="s">
        <v>13</v>
      </c>
      <c r="AR9" t="s">
        <v>13</v>
      </c>
      <c r="AS9" t="s">
        <v>13</v>
      </c>
      <c r="AT9" t="s">
        <v>13</v>
      </c>
      <c r="AU9" t="s">
        <v>13</v>
      </c>
      <c r="AV9" t="s">
        <v>13</v>
      </c>
      <c r="AW9" t="s">
        <v>13</v>
      </c>
      <c r="AX9" t="s">
        <v>13</v>
      </c>
      <c r="AY9" t="s">
        <v>14</v>
      </c>
      <c r="AZ9" t="s">
        <v>13</v>
      </c>
      <c r="BA9" t="s">
        <v>13</v>
      </c>
      <c r="BB9" t="s">
        <v>13</v>
      </c>
      <c r="BC9" t="s">
        <v>13</v>
      </c>
      <c r="BD9" t="s">
        <v>13</v>
      </c>
      <c r="BE9" t="s">
        <v>13</v>
      </c>
      <c r="BF9" t="s">
        <v>12</v>
      </c>
      <c r="BG9" t="s">
        <v>12</v>
      </c>
      <c r="BH9" t="s">
        <v>13</v>
      </c>
      <c r="BI9" t="s">
        <v>12</v>
      </c>
      <c r="BJ9" t="s">
        <v>13</v>
      </c>
      <c r="BK9" t="s">
        <v>13</v>
      </c>
      <c r="BL9" t="s">
        <v>13</v>
      </c>
      <c r="BM9" t="s">
        <v>13</v>
      </c>
    </row>
    <row r="10" spans="1:65" ht="15">
      <c r="A10" s="16">
        <v>6</v>
      </c>
      <c r="B10">
        <v>14</v>
      </c>
      <c r="C10" t="s">
        <v>78</v>
      </c>
      <c r="D10">
        <v>9</v>
      </c>
      <c r="H10">
        <f t="shared" si="0"/>
        <v>0</v>
      </c>
      <c r="I10" t="s">
        <v>13</v>
      </c>
      <c r="J10" t="s">
        <v>14</v>
      </c>
      <c r="K10" t="s">
        <v>13</v>
      </c>
      <c r="L10" t="s">
        <v>12</v>
      </c>
      <c r="M10" t="s">
        <v>13</v>
      </c>
      <c r="N10" t="s">
        <v>13</v>
      </c>
      <c r="O10" t="s">
        <v>15</v>
      </c>
      <c r="P10" t="s">
        <v>15</v>
      </c>
      <c r="Q10" t="s">
        <v>13</v>
      </c>
      <c r="R10" t="s">
        <v>12</v>
      </c>
      <c r="S10" t="s">
        <v>12</v>
      </c>
      <c r="T10" t="s">
        <v>14</v>
      </c>
      <c r="U10" t="s">
        <v>14</v>
      </c>
      <c r="V10" t="s">
        <v>13</v>
      </c>
      <c r="W10" t="s">
        <v>12</v>
      </c>
      <c r="X10" t="s">
        <v>13</v>
      </c>
      <c r="Y10" t="s">
        <v>12</v>
      </c>
      <c r="Z10" t="s">
        <v>15</v>
      </c>
      <c r="AA10" t="s">
        <v>15</v>
      </c>
      <c r="AB10" t="s">
        <v>12</v>
      </c>
      <c r="AC10" t="s">
        <v>13</v>
      </c>
      <c r="AD10" t="s">
        <v>13</v>
      </c>
      <c r="AE10" t="s">
        <v>12</v>
      </c>
      <c r="AF10" t="s">
        <v>15</v>
      </c>
      <c r="AG10" t="s">
        <v>12</v>
      </c>
      <c r="AH10" t="s">
        <v>13</v>
      </c>
      <c r="AI10" t="s">
        <v>13</v>
      </c>
      <c r="AJ10" t="s">
        <v>13</v>
      </c>
      <c r="AK10" t="s">
        <v>13</v>
      </c>
      <c r="AL10" t="s">
        <v>12</v>
      </c>
      <c r="AM10" t="s">
        <v>12</v>
      </c>
      <c r="AN10" t="s">
        <v>15</v>
      </c>
      <c r="AO10" t="s">
        <v>12</v>
      </c>
      <c r="AP10" t="s">
        <v>13</v>
      </c>
      <c r="AQ10" t="s">
        <v>13</v>
      </c>
      <c r="AR10" t="s">
        <v>13</v>
      </c>
      <c r="AS10" t="s">
        <v>13</v>
      </c>
      <c r="AT10" t="s">
        <v>13</v>
      </c>
      <c r="AU10" t="s">
        <v>13</v>
      </c>
      <c r="AV10" t="s">
        <v>12</v>
      </c>
      <c r="AW10" t="s">
        <v>15</v>
      </c>
      <c r="AX10" t="s">
        <v>12</v>
      </c>
      <c r="AY10" t="s">
        <v>13</v>
      </c>
      <c r="AZ10" t="s">
        <v>13</v>
      </c>
      <c r="BA10" t="s">
        <v>13</v>
      </c>
      <c r="BB10" t="s">
        <v>12</v>
      </c>
      <c r="BC10" t="s">
        <v>13</v>
      </c>
      <c r="BD10" t="s">
        <v>13</v>
      </c>
      <c r="BE10" t="s">
        <v>12</v>
      </c>
      <c r="BF10" t="s">
        <v>15</v>
      </c>
      <c r="BG10" t="s">
        <v>15</v>
      </c>
      <c r="BH10" t="s">
        <v>12</v>
      </c>
      <c r="BI10" t="s">
        <v>13</v>
      </c>
      <c r="BJ10" t="s">
        <v>14</v>
      </c>
      <c r="BK10" t="s">
        <v>13</v>
      </c>
      <c r="BL10" t="s">
        <v>12</v>
      </c>
      <c r="BM10" t="s">
        <v>15</v>
      </c>
    </row>
    <row r="11" spans="1:65" ht="15">
      <c r="A11" s="16">
        <v>7</v>
      </c>
      <c r="B11">
        <v>14</v>
      </c>
      <c r="C11" t="s">
        <v>78</v>
      </c>
      <c r="D11">
        <v>9</v>
      </c>
      <c r="H11">
        <f t="shared" si="0"/>
        <v>0</v>
      </c>
      <c r="I11" t="s">
        <v>13</v>
      </c>
      <c r="J11" t="s">
        <v>12</v>
      </c>
      <c r="K11" t="s">
        <v>13</v>
      </c>
      <c r="L11" t="s">
        <v>13</v>
      </c>
      <c r="M11" t="s">
        <v>14</v>
      </c>
      <c r="N11" t="s">
        <v>12</v>
      </c>
      <c r="O11" t="s">
        <v>13</v>
      </c>
      <c r="P11" t="s">
        <v>13</v>
      </c>
      <c r="Q11" t="s">
        <v>12</v>
      </c>
      <c r="R11" t="s">
        <v>13</v>
      </c>
      <c r="S11" t="s">
        <v>14</v>
      </c>
      <c r="T11" t="s">
        <v>14</v>
      </c>
      <c r="U11" t="s">
        <v>14</v>
      </c>
      <c r="V11" t="s">
        <v>13</v>
      </c>
      <c r="W11" t="s">
        <v>13</v>
      </c>
      <c r="X11" t="s">
        <v>13</v>
      </c>
      <c r="Y11" t="s">
        <v>12</v>
      </c>
      <c r="Z11" t="s">
        <v>13</v>
      </c>
      <c r="AA11" t="s">
        <v>13</v>
      </c>
      <c r="AB11" t="s">
        <v>14</v>
      </c>
      <c r="AC11" t="s">
        <v>12</v>
      </c>
      <c r="AD11" t="s">
        <v>13</v>
      </c>
      <c r="AE11" t="s">
        <v>13</v>
      </c>
      <c r="AF11" t="s">
        <v>13</v>
      </c>
      <c r="AG11" t="s">
        <v>14</v>
      </c>
      <c r="AH11" t="s">
        <v>13</v>
      </c>
      <c r="AI11" t="s">
        <v>12</v>
      </c>
      <c r="AJ11" t="s">
        <v>13</v>
      </c>
      <c r="AK11" t="s">
        <v>13</v>
      </c>
      <c r="AL11" t="s">
        <v>14</v>
      </c>
      <c r="AM11" t="s">
        <v>14</v>
      </c>
      <c r="AN11" t="s">
        <v>14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14</v>
      </c>
      <c r="AU11" t="s">
        <v>13</v>
      </c>
      <c r="AV11" t="s">
        <v>13</v>
      </c>
      <c r="AW11" t="s">
        <v>13</v>
      </c>
      <c r="AX11" t="s">
        <v>14</v>
      </c>
      <c r="AY11" t="s">
        <v>13</v>
      </c>
      <c r="AZ11" t="s">
        <v>13</v>
      </c>
      <c r="BA11" t="s">
        <v>12</v>
      </c>
      <c r="BB11" t="s">
        <v>13</v>
      </c>
      <c r="BC11" t="s">
        <v>13</v>
      </c>
      <c r="BD11" t="s">
        <v>13</v>
      </c>
      <c r="BE11" t="s">
        <v>12</v>
      </c>
      <c r="BF11" t="s">
        <v>13</v>
      </c>
      <c r="BG11" t="s">
        <v>14</v>
      </c>
      <c r="BH11" t="s">
        <v>13</v>
      </c>
      <c r="BI11" t="s">
        <v>13</v>
      </c>
      <c r="BJ11" t="s">
        <v>12</v>
      </c>
      <c r="BK11" t="s">
        <v>14</v>
      </c>
      <c r="BL11" t="s">
        <v>13</v>
      </c>
      <c r="BM11" t="s">
        <v>13</v>
      </c>
    </row>
    <row r="12" spans="1:65" ht="15">
      <c r="A12" s="16">
        <v>8</v>
      </c>
      <c r="B12">
        <v>14</v>
      </c>
      <c r="C12" t="s">
        <v>78</v>
      </c>
      <c r="D12">
        <v>9</v>
      </c>
      <c r="H12">
        <f t="shared" si="0"/>
        <v>0</v>
      </c>
      <c r="I12" t="s">
        <v>13</v>
      </c>
      <c r="J12" t="s">
        <v>14</v>
      </c>
      <c r="K12" t="s">
        <v>14</v>
      </c>
      <c r="L12" t="s">
        <v>12</v>
      </c>
      <c r="M12" t="s">
        <v>12</v>
      </c>
      <c r="N12" t="s">
        <v>13</v>
      </c>
      <c r="O12" t="s">
        <v>13</v>
      </c>
      <c r="P12" t="s">
        <v>13</v>
      </c>
      <c r="Q12" t="s">
        <v>13</v>
      </c>
      <c r="R12" t="s">
        <v>12</v>
      </c>
      <c r="S12" t="s">
        <v>14</v>
      </c>
      <c r="T12" t="s">
        <v>14</v>
      </c>
      <c r="U12" t="s">
        <v>13</v>
      </c>
      <c r="V12" t="s">
        <v>13</v>
      </c>
      <c r="W12" t="s">
        <v>13</v>
      </c>
      <c r="X12" t="s">
        <v>12</v>
      </c>
      <c r="Y12" t="s">
        <v>13</v>
      </c>
      <c r="Z12" t="s">
        <v>14</v>
      </c>
      <c r="AA12" t="s">
        <v>13</v>
      </c>
      <c r="AB12" t="s">
        <v>13</v>
      </c>
      <c r="AC12" t="s">
        <v>14</v>
      </c>
      <c r="AD12" t="s">
        <v>13</v>
      </c>
      <c r="AE12" t="s">
        <v>13</v>
      </c>
      <c r="AF12" t="s">
        <v>13</v>
      </c>
      <c r="AG12" t="s">
        <v>12</v>
      </c>
      <c r="AH12" t="s">
        <v>12</v>
      </c>
      <c r="AI12" t="s">
        <v>13</v>
      </c>
      <c r="AJ12" t="s">
        <v>12</v>
      </c>
      <c r="AK12" t="s">
        <v>13</v>
      </c>
      <c r="AL12" t="s">
        <v>13</v>
      </c>
      <c r="AM12" t="s">
        <v>13</v>
      </c>
      <c r="AN12" t="s">
        <v>12</v>
      </c>
      <c r="AO12" t="s">
        <v>13</v>
      </c>
      <c r="AP12" t="s">
        <v>13</v>
      </c>
      <c r="AQ12" t="s">
        <v>13</v>
      </c>
      <c r="AR12" t="s">
        <v>14</v>
      </c>
      <c r="AS12" t="s">
        <v>14</v>
      </c>
      <c r="AT12" t="s">
        <v>13</v>
      </c>
      <c r="AU12" t="s">
        <v>13</v>
      </c>
      <c r="AV12" t="s">
        <v>14</v>
      </c>
      <c r="AW12" t="s">
        <v>13</v>
      </c>
      <c r="AX12" t="s">
        <v>12</v>
      </c>
      <c r="AY12" t="s">
        <v>13</v>
      </c>
      <c r="AZ12" t="s">
        <v>14</v>
      </c>
      <c r="BA12" t="s">
        <v>13</v>
      </c>
      <c r="BB12" t="s">
        <v>13</v>
      </c>
      <c r="BC12" t="s">
        <v>13</v>
      </c>
      <c r="BD12" t="s">
        <v>13</v>
      </c>
      <c r="BE12" t="s">
        <v>13</v>
      </c>
      <c r="BF12" t="s">
        <v>13</v>
      </c>
      <c r="BG12" t="s">
        <v>13</v>
      </c>
      <c r="BH12" t="s">
        <v>13</v>
      </c>
      <c r="BI12" t="s">
        <v>13</v>
      </c>
      <c r="BJ12" t="s">
        <v>12</v>
      </c>
      <c r="BK12" t="s">
        <v>13</v>
      </c>
      <c r="BL12" t="s">
        <v>13</v>
      </c>
      <c r="BM12" t="s">
        <v>14</v>
      </c>
    </row>
    <row r="13" spans="1:65" ht="15">
      <c r="A13" s="16">
        <v>9</v>
      </c>
      <c r="B13">
        <v>14</v>
      </c>
      <c r="C13" t="s">
        <v>78</v>
      </c>
      <c r="D13">
        <v>9</v>
      </c>
      <c r="H13">
        <f t="shared" si="0"/>
        <v>0</v>
      </c>
      <c r="I13" t="s">
        <v>13</v>
      </c>
      <c r="J13" t="s">
        <v>13</v>
      </c>
      <c r="K13" t="s">
        <v>13</v>
      </c>
      <c r="L13" t="s">
        <v>12</v>
      </c>
      <c r="M13" t="s">
        <v>12</v>
      </c>
      <c r="N13" t="s">
        <v>13</v>
      </c>
      <c r="O13" t="s">
        <v>12</v>
      </c>
      <c r="P13" t="s">
        <v>12</v>
      </c>
      <c r="Q13" t="s">
        <v>13</v>
      </c>
      <c r="R13" t="s">
        <v>13</v>
      </c>
      <c r="S13" t="s">
        <v>12</v>
      </c>
      <c r="T13" t="s">
        <v>12</v>
      </c>
      <c r="U13" t="s">
        <v>13</v>
      </c>
      <c r="V13" t="s">
        <v>13</v>
      </c>
      <c r="W13" t="s">
        <v>12</v>
      </c>
      <c r="X13" t="s">
        <v>13</v>
      </c>
      <c r="Y13" t="s">
        <v>13</v>
      </c>
      <c r="Z13" t="s">
        <v>12</v>
      </c>
      <c r="AA13" t="s">
        <v>13</v>
      </c>
      <c r="AB13" t="s">
        <v>13</v>
      </c>
      <c r="AC13" t="s">
        <v>13</v>
      </c>
      <c r="AD13" t="s">
        <v>13</v>
      </c>
      <c r="AE13" t="s">
        <v>13</v>
      </c>
      <c r="AF13" t="s">
        <v>12</v>
      </c>
      <c r="AG13" t="s">
        <v>12</v>
      </c>
      <c r="AH13" t="s">
        <v>13</v>
      </c>
      <c r="AI13" t="s">
        <v>13</v>
      </c>
      <c r="AJ13" t="s">
        <v>13</v>
      </c>
      <c r="AK13" t="s">
        <v>13</v>
      </c>
      <c r="AL13" t="s">
        <v>13</v>
      </c>
      <c r="AM13" t="s">
        <v>14</v>
      </c>
      <c r="AN13" t="s">
        <v>14</v>
      </c>
      <c r="AO13" t="s">
        <v>13</v>
      </c>
      <c r="AP13" t="s">
        <v>13</v>
      </c>
      <c r="AQ13" t="s">
        <v>13</v>
      </c>
      <c r="AR13" t="s">
        <v>14</v>
      </c>
      <c r="AS13" t="s">
        <v>13</v>
      </c>
      <c r="AT13" t="s">
        <v>13</v>
      </c>
      <c r="AU13" t="s">
        <v>13</v>
      </c>
      <c r="AV13" t="s">
        <v>14</v>
      </c>
      <c r="AW13" t="s">
        <v>13</v>
      </c>
      <c r="AX13" t="s">
        <v>14</v>
      </c>
      <c r="AY13" t="s">
        <v>13</v>
      </c>
      <c r="AZ13" t="s">
        <v>13</v>
      </c>
      <c r="BA13" t="s">
        <v>14</v>
      </c>
      <c r="BB13" t="s">
        <v>14</v>
      </c>
      <c r="BC13" t="s">
        <v>13</v>
      </c>
      <c r="BD13" t="s">
        <v>13</v>
      </c>
      <c r="BE13" t="s">
        <v>13</v>
      </c>
      <c r="BF13" t="s">
        <v>13</v>
      </c>
      <c r="BG13" t="s">
        <v>13</v>
      </c>
      <c r="BH13" t="s">
        <v>13</v>
      </c>
      <c r="BI13" t="s">
        <v>13</v>
      </c>
      <c r="BJ13" t="s">
        <v>12</v>
      </c>
      <c r="BK13" t="s">
        <v>13</v>
      </c>
      <c r="BL13" t="s">
        <v>13</v>
      </c>
      <c r="BM13" t="s">
        <v>13</v>
      </c>
    </row>
    <row r="14" spans="1:65" ht="15">
      <c r="A14" s="16">
        <v>10</v>
      </c>
      <c r="B14">
        <v>15</v>
      </c>
      <c r="C14" t="s">
        <v>78</v>
      </c>
      <c r="D14">
        <v>9</v>
      </c>
      <c r="H14">
        <f t="shared" si="0"/>
        <v>0</v>
      </c>
      <c r="I14" t="s">
        <v>12</v>
      </c>
      <c r="J14" t="s">
        <v>13</v>
      </c>
      <c r="K14" t="s">
        <v>12</v>
      </c>
      <c r="L14" t="s">
        <v>12</v>
      </c>
      <c r="M14" t="s">
        <v>12</v>
      </c>
      <c r="N14" t="s">
        <v>13</v>
      </c>
      <c r="O14" t="s">
        <v>12</v>
      </c>
      <c r="P14" t="s">
        <v>12</v>
      </c>
      <c r="Q14" t="s">
        <v>15</v>
      </c>
      <c r="R14" t="s">
        <v>12</v>
      </c>
      <c r="S14" t="s">
        <v>12</v>
      </c>
      <c r="T14" t="s">
        <v>13</v>
      </c>
      <c r="U14" t="s">
        <v>13</v>
      </c>
      <c r="V14" t="s">
        <v>13</v>
      </c>
      <c r="W14" t="s">
        <v>14</v>
      </c>
      <c r="X14" t="s">
        <v>12</v>
      </c>
      <c r="Y14" t="s">
        <v>14</v>
      </c>
      <c r="Z14" t="s">
        <v>15</v>
      </c>
      <c r="AA14" t="s">
        <v>13</v>
      </c>
      <c r="AB14" t="s">
        <v>13</v>
      </c>
      <c r="AC14" t="s">
        <v>12</v>
      </c>
      <c r="AD14" t="s">
        <v>13</v>
      </c>
      <c r="AE14" t="s">
        <v>13</v>
      </c>
      <c r="AF14" t="s">
        <v>13</v>
      </c>
      <c r="AG14" t="s">
        <v>13</v>
      </c>
      <c r="AH14" t="s">
        <v>12</v>
      </c>
      <c r="AI14" t="s">
        <v>15</v>
      </c>
      <c r="AJ14" t="s">
        <v>12</v>
      </c>
      <c r="AK14" t="s">
        <v>12</v>
      </c>
      <c r="AL14" t="s">
        <v>13</v>
      </c>
      <c r="AM14" t="s">
        <v>13</v>
      </c>
      <c r="AN14" t="s">
        <v>13</v>
      </c>
      <c r="AO14" t="s">
        <v>14</v>
      </c>
      <c r="AP14" t="s">
        <v>13</v>
      </c>
      <c r="AQ14" t="s">
        <v>13</v>
      </c>
      <c r="AR14" t="s">
        <v>13</v>
      </c>
      <c r="AS14" t="s">
        <v>12</v>
      </c>
      <c r="AT14" t="s">
        <v>13</v>
      </c>
      <c r="AU14" t="s">
        <v>14</v>
      </c>
      <c r="AV14" t="s">
        <v>14</v>
      </c>
      <c r="AW14" t="s">
        <v>14</v>
      </c>
      <c r="AX14" t="s">
        <v>14</v>
      </c>
      <c r="AY14" t="s">
        <v>14</v>
      </c>
      <c r="AZ14" t="s">
        <v>12</v>
      </c>
      <c r="BA14" t="s">
        <v>15</v>
      </c>
      <c r="BB14" t="s">
        <v>13</v>
      </c>
      <c r="BC14" t="s">
        <v>13</v>
      </c>
      <c r="BD14" t="s">
        <v>12</v>
      </c>
      <c r="BE14" t="s">
        <v>13</v>
      </c>
      <c r="BF14" t="s">
        <v>13</v>
      </c>
      <c r="BG14" t="s">
        <v>12</v>
      </c>
      <c r="BH14" t="s">
        <v>13</v>
      </c>
      <c r="BI14" t="s">
        <v>13</v>
      </c>
      <c r="BJ14" t="s">
        <v>14</v>
      </c>
      <c r="BK14" t="s">
        <v>14</v>
      </c>
      <c r="BL14" t="s">
        <v>14</v>
      </c>
      <c r="BM14" t="s">
        <v>12</v>
      </c>
    </row>
    <row r="15" spans="1:65" ht="15">
      <c r="A15" s="16">
        <v>11</v>
      </c>
      <c r="B15">
        <v>15</v>
      </c>
      <c r="C15" t="s">
        <v>78</v>
      </c>
      <c r="D15">
        <v>9</v>
      </c>
      <c r="H15">
        <f t="shared" si="0"/>
        <v>0</v>
      </c>
      <c r="I15" t="s">
        <v>12</v>
      </c>
      <c r="J15" t="s">
        <v>13</v>
      </c>
      <c r="K15" t="s">
        <v>12</v>
      </c>
      <c r="L15" t="s">
        <v>12</v>
      </c>
      <c r="M15" t="s">
        <v>13</v>
      </c>
      <c r="N15" t="s">
        <v>12</v>
      </c>
      <c r="O15" t="s">
        <v>13</v>
      </c>
      <c r="P15" t="s">
        <v>13</v>
      </c>
      <c r="Q15" t="s">
        <v>15</v>
      </c>
      <c r="R15" t="s">
        <v>12</v>
      </c>
      <c r="S15" t="s">
        <v>15</v>
      </c>
      <c r="T15" t="s">
        <v>15</v>
      </c>
      <c r="U15" t="s">
        <v>13</v>
      </c>
      <c r="V15" t="s">
        <v>13</v>
      </c>
      <c r="W15" t="s">
        <v>13</v>
      </c>
      <c r="X15" t="s">
        <v>12</v>
      </c>
      <c r="Y15" t="s">
        <v>12</v>
      </c>
      <c r="Z15" t="s">
        <v>13</v>
      </c>
      <c r="AA15" t="s">
        <v>12</v>
      </c>
      <c r="AB15" t="s">
        <v>14</v>
      </c>
      <c r="AC15" t="s">
        <v>15</v>
      </c>
      <c r="AD15" t="s">
        <v>12</v>
      </c>
      <c r="AE15" t="s">
        <v>13</v>
      </c>
      <c r="AF15" t="s">
        <v>14</v>
      </c>
      <c r="AG15" t="s">
        <v>14</v>
      </c>
      <c r="AH15" t="s">
        <v>13</v>
      </c>
      <c r="AI15" t="s">
        <v>13</v>
      </c>
      <c r="AJ15" t="s">
        <v>12</v>
      </c>
      <c r="AK15" t="s">
        <v>12</v>
      </c>
      <c r="AL15" t="s">
        <v>15</v>
      </c>
      <c r="AM15" t="s">
        <v>15</v>
      </c>
      <c r="AN15" t="s">
        <v>12</v>
      </c>
      <c r="AO15" t="s">
        <v>12</v>
      </c>
      <c r="AP15" t="s">
        <v>13</v>
      </c>
      <c r="AQ15" t="s">
        <v>13</v>
      </c>
      <c r="AR15" t="s">
        <v>13</v>
      </c>
      <c r="AS15" t="s">
        <v>14</v>
      </c>
      <c r="AT15" t="s">
        <v>12</v>
      </c>
      <c r="AU15" t="s">
        <v>13</v>
      </c>
      <c r="AV15" t="s">
        <v>13</v>
      </c>
      <c r="AW15" t="s">
        <v>12</v>
      </c>
      <c r="AX15" t="s">
        <v>13</v>
      </c>
      <c r="AY15" t="s">
        <v>13</v>
      </c>
      <c r="AZ15" t="s">
        <v>13</v>
      </c>
      <c r="BA15" t="s">
        <v>12</v>
      </c>
      <c r="BB15" t="s">
        <v>12</v>
      </c>
      <c r="BC15" t="s">
        <v>12</v>
      </c>
      <c r="BD15" t="s">
        <v>14</v>
      </c>
      <c r="BE15" t="s">
        <v>15</v>
      </c>
      <c r="BF15" t="s">
        <v>15</v>
      </c>
      <c r="BG15" t="s">
        <v>14</v>
      </c>
      <c r="BH15" t="s">
        <v>12</v>
      </c>
      <c r="BI15" t="s">
        <v>13</v>
      </c>
      <c r="BJ15" t="s">
        <v>13</v>
      </c>
      <c r="BK15" t="s">
        <v>12</v>
      </c>
      <c r="BL15" t="s">
        <v>14</v>
      </c>
      <c r="BM15" t="s">
        <v>15</v>
      </c>
    </row>
    <row r="16" spans="1:65" ht="15">
      <c r="A16" s="16">
        <v>12</v>
      </c>
      <c r="B16">
        <v>15</v>
      </c>
      <c r="C16" t="s">
        <v>74</v>
      </c>
      <c r="D16">
        <v>9</v>
      </c>
      <c r="H16">
        <f t="shared" si="0"/>
        <v>0</v>
      </c>
      <c r="I16" t="s">
        <v>13</v>
      </c>
      <c r="J16" t="s">
        <v>14</v>
      </c>
      <c r="K16" t="s">
        <v>13</v>
      </c>
      <c r="L16" t="s">
        <v>13</v>
      </c>
      <c r="M16" t="s">
        <v>13</v>
      </c>
      <c r="N16" t="s">
        <v>13</v>
      </c>
      <c r="O16" t="s">
        <v>12</v>
      </c>
      <c r="P16" t="s">
        <v>12</v>
      </c>
      <c r="Q16" t="s">
        <v>13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12</v>
      </c>
      <c r="AH16" t="s">
        <v>13</v>
      </c>
      <c r="AI16" t="s">
        <v>13</v>
      </c>
      <c r="AJ16" t="s">
        <v>13</v>
      </c>
      <c r="AK16" t="s">
        <v>13</v>
      </c>
      <c r="AL16" t="s">
        <v>13</v>
      </c>
      <c r="AM16" t="s">
        <v>13</v>
      </c>
      <c r="AN16" t="s">
        <v>14</v>
      </c>
      <c r="AO16" t="s">
        <v>13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12</v>
      </c>
      <c r="AV16" t="s">
        <v>12</v>
      </c>
      <c r="AW16" t="s">
        <v>13</v>
      </c>
      <c r="AX16" t="s">
        <v>12</v>
      </c>
      <c r="AY16" t="s">
        <v>13</v>
      </c>
      <c r="AZ16" t="s">
        <v>13</v>
      </c>
      <c r="BA16" t="s">
        <v>13</v>
      </c>
      <c r="BB16" t="s">
        <v>13</v>
      </c>
      <c r="BC16" t="s">
        <v>13</v>
      </c>
      <c r="BD16" t="s">
        <v>13</v>
      </c>
      <c r="BE16" t="s">
        <v>13</v>
      </c>
      <c r="BF16" t="s">
        <v>13</v>
      </c>
      <c r="BG16" t="s">
        <v>13</v>
      </c>
      <c r="BH16" t="s">
        <v>13</v>
      </c>
      <c r="BI16" t="s">
        <v>13</v>
      </c>
      <c r="BJ16" t="s">
        <v>13</v>
      </c>
      <c r="BK16" t="s">
        <v>13</v>
      </c>
      <c r="BL16" t="s">
        <v>12</v>
      </c>
      <c r="BM16" t="s">
        <v>13</v>
      </c>
    </row>
    <row r="17" spans="1:65" ht="15">
      <c r="A17" s="16">
        <v>13</v>
      </c>
      <c r="B17">
        <v>14</v>
      </c>
      <c r="C17" t="s">
        <v>78</v>
      </c>
      <c r="D17">
        <v>9</v>
      </c>
      <c r="H17">
        <f t="shared" si="0"/>
        <v>0</v>
      </c>
      <c r="I17" t="s">
        <v>13</v>
      </c>
      <c r="J17" t="s">
        <v>14</v>
      </c>
      <c r="K17" t="s">
        <v>13</v>
      </c>
      <c r="L17" t="s">
        <v>13</v>
      </c>
      <c r="M17" t="s">
        <v>13</v>
      </c>
      <c r="N17" t="s">
        <v>13</v>
      </c>
      <c r="O17" t="s">
        <v>14</v>
      </c>
      <c r="P17" t="s">
        <v>13</v>
      </c>
      <c r="Q17" t="s">
        <v>14</v>
      </c>
      <c r="R17" t="s">
        <v>13</v>
      </c>
      <c r="S17" t="s">
        <v>13</v>
      </c>
      <c r="T17" t="s">
        <v>13</v>
      </c>
      <c r="U17" t="s">
        <v>14</v>
      </c>
      <c r="V17" t="s">
        <v>13</v>
      </c>
      <c r="W17" t="s">
        <v>13</v>
      </c>
      <c r="X17" t="s">
        <v>12</v>
      </c>
      <c r="Y17" t="s">
        <v>13</v>
      </c>
      <c r="Z17" t="s">
        <v>14</v>
      </c>
      <c r="AA17" t="s">
        <v>14</v>
      </c>
      <c r="AB17" t="s">
        <v>13</v>
      </c>
      <c r="AC17" t="s">
        <v>13</v>
      </c>
      <c r="AD17" t="s">
        <v>14</v>
      </c>
      <c r="AE17" t="s">
        <v>13</v>
      </c>
      <c r="AF17" t="s">
        <v>13</v>
      </c>
      <c r="AG17" t="s">
        <v>13</v>
      </c>
      <c r="AH17" t="s">
        <v>13</v>
      </c>
      <c r="AI17" t="s">
        <v>14</v>
      </c>
      <c r="AJ17" t="s">
        <v>14</v>
      </c>
      <c r="AK17" t="s">
        <v>12</v>
      </c>
      <c r="AL17" t="s">
        <v>13</v>
      </c>
      <c r="AM17" t="s">
        <v>13</v>
      </c>
      <c r="AN17" t="s">
        <v>13</v>
      </c>
      <c r="AO17" t="s">
        <v>13</v>
      </c>
      <c r="AP17" t="s">
        <v>13</v>
      </c>
      <c r="AQ17" t="s">
        <v>14</v>
      </c>
      <c r="AR17" t="s">
        <v>13</v>
      </c>
      <c r="AS17" t="s">
        <v>13</v>
      </c>
      <c r="AT17" t="s">
        <v>14</v>
      </c>
      <c r="AU17" t="s">
        <v>12</v>
      </c>
      <c r="AV17" t="s">
        <v>13</v>
      </c>
      <c r="AW17" t="s">
        <v>13</v>
      </c>
      <c r="AX17" t="s">
        <v>13</v>
      </c>
      <c r="AY17" t="s">
        <v>13</v>
      </c>
      <c r="AZ17" t="s">
        <v>13</v>
      </c>
      <c r="BA17" t="s">
        <v>13</v>
      </c>
      <c r="BB17" t="s">
        <v>13</v>
      </c>
      <c r="BC17" t="s">
        <v>14</v>
      </c>
      <c r="BD17" t="s">
        <v>14</v>
      </c>
      <c r="BE17" t="s">
        <v>14</v>
      </c>
      <c r="BF17" t="s">
        <v>13</v>
      </c>
      <c r="BG17" t="s">
        <v>13</v>
      </c>
      <c r="BH17" t="s">
        <v>13</v>
      </c>
      <c r="BI17" t="s">
        <v>13</v>
      </c>
      <c r="BJ17" t="s">
        <v>14</v>
      </c>
      <c r="BK17" t="s">
        <v>13</v>
      </c>
      <c r="BL17" t="s">
        <v>13</v>
      </c>
      <c r="BM17" t="s">
        <v>13</v>
      </c>
    </row>
    <row r="18" spans="1:65" ht="15">
      <c r="A18" s="16">
        <v>14</v>
      </c>
      <c r="B18">
        <v>15</v>
      </c>
      <c r="C18" t="s">
        <v>78</v>
      </c>
      <c r="D18">
        <v>9</v>
      </c>
      <c r="H18">
        <f t="shared" si="0"/>
        <v>0</v>
      </c>
      <c r="I18" t="s">
        <v>13</v>
      </c>
      <c r="J18" t="s">
        <v>13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t="s">
        <v>13</v>
      </c>
      <c r="Q18" t="s">
        <v>13</v>
      </c>
      <c r="R18" t="s">
        <v>13</v>
      </c>
      <c r="S18" t="s">
        <v>13</v>
      </c>
      <c r="T18" t="s">
        <v>13</v>
      </c>
      <c r="U18" t="s">
        <v>13</v>
      </c>
      <c r="V18" t="s">
        <v>13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13</v>
      </c>
      <c r="AC18" t="s">
        <v>13</v>
      </c>
      <c r="AD18" t="s">
        <v>13</v>
      </c>
      <c r="AE18" t="s">
        <v>13</v>
      </c>
      <c r="AF18" t="s">
        <v>13</v>
      </c>
      <c r="AG18" t="s">
        <v>13</v>
      </c>
      <c r="AH18" t="s">
        <v>13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t="s">
        <v>13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t="s">
        <v>13</v>
      </c>
      <c r="AU18" t="s">
        <v>13</v>
      </c>
      <c r="AV18" t="s">
        <v>13</v>
      </c>
      <c r="AW18" t="s">
        <v>13</v>
      </c>
      <c r="AX18" t="s">
        <v>13</v>
      </c>
      <c r="AY18" t="s">
        <v>13</v>
      </c>
      <c r="AZ18" t="s">
        <v>13</v>
      </c>
      <c r="BA18" t="s">
        <v>13</v>
      </c>
      <c r="BB18" t="s">
        <v>13</v>
      </c>
      <c r="BC18" t="s">
        <v>13</v>
      </c>
      <c r="BD18" t="s">
        <v>13</v>
      </c>
      <c r="BE18" t="s">
        <v>13</v>
      </c>
      <c r="BF18" t="s">
        <v>13</v>
      </c>
      <c r="BG18" t="s">
        <v>13</v>
      </c>
      <c r="BH18" t="s">
        <v>13</v>
      </c>
      <c r="BI18" t="s">
        <v>13</v>
      </c>
      <c r="BJ18" t="s">
        <v>13</v>
      </c>
      <c r="BK18" t="s">
        <v>13</v>
      </c>
      <c r="BL18" t="s">
        <v>13</v>
      </c>
      <c r="BM18" t="s">
        <v>13</v>
      </c>
    </row>
    <row r="19" spans="1:65" ht="15">
      <c r="A19" s="16">
        <v>15</v>
      </c>
      <c r="B19">
        <v>15</v>
      </c>
      <c r="C19" t="s">
        <v>74</v>
      </c>
      <c r="D19">
        <v>9</v>
      </c>
      <c r="E19">
        <v>7</v>
      </c>
      <c r="H19">
        <f t="shared" si="0"/>
        <v>1</v>
      </c>
      <c r="I19" t="s">
        <v>13</v>
      </c>
      <c r="J19" t="s">
        <v>13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t="s">
        <v>13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t="s">
        <v>13</v>
      </c>
      <c r="W19" t="s">
        <v>12</v>
      </c>
      <c r="X19" t="s">
        <v>13</v>
      </c>
      <c r="Y19" t="s">
        <v>12</v>
      </c>
      <c r="Z19" t="s">
        <v>12</v>
      </c>
      <c r="AA19" t="s">
        <v>13</v>
      </c>
      <c r="AB19" t="s">
        <v>12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t="s">
        <v>13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t="s">
        <v>13</v>
      </c>
      <c r="AO19" t="s">
        <v>12</v>
      </c>
      <c r="AP19" t="s">
        <v>13</v>
      </c>
      <c r="AQ19" t="s">
        <v>12</v>
      </c>
      <c r="AR19" t="s">
        <v>13</v>
      </c>
      <c r="AS19" t="s">
        <v>14</v>
      </c>
      <c r="AT19" t="s">
        <v>12</v>
      </c>
      <c r="AU19" t="s">
        <v>13</v>
      </c>
      <c r="AV19" t="s">
        <v>12</v>
      </c>
      <c r="AW19" t="s">
        <v>14</v>
      </c>
      <c r="AX19" t="s">
        <v>13</v>
      </c>
      <c r="AY19" t="s">
        <v>13</v>
      </c>
      <c r="AZ19" t="s">
        <v>13</v>
      </c>
      <c r="BA19" t="s">
        <v>13</v>
      </c>
      <c r="BB19" t="s">
        <v>13</v>
      </c>
      <c r="BC19" t="s">
        <v>13</v>
      </c>
      <c r="BD19" t="s">
        <v>12</v>
      </c>
      <c r="BE19" t="s">
        <v>13</v>
      </c>
      <c r="BF19" t="s">
        <v>13</v>
      </c>
      <c r="BG19" t="s">
        <v>13</v>
      </c>
      <c r="BH19" t="s">
        <v>13</v>
      </c>
      <c r="BI19" t="s">
        <v>13</v>
      </c>
      <c r="BJ19" t="s">
        <v>12</v>
      </c>
      <c r="BK19" t="s">
        <v>13</v>
      </c>
      <c r="BL19" t="s">
        <v>14</v>
      </c>
      <c r="BM19" t="s">
        <v>13</v>
      </c>
    </row>
    <row r="20" spans="1:65" ht="15">
      <c r="A20" s="16">
        <v>16</v>
      </c>
      <c r="B20">
        <v>14</v>
      </c>
      <c r="C20" t="s">
        <v>78</v>
      </c>
      <c r="D20">
        <v>9</v>
      </c>
      <c r="H20">
        <f t="shared" si="0"/>
        <v>0</v>
      </c>
      <c r="I20" t="s">
        <v>14</v>
      </c>
      <c r="J20" t="s">
        <v>13</v>
      </c>
      <c r="K20" t="s">
        <v>14</v>
      </c>
      <c r="L20" t="s">
        <v>13</v>
      </c>
      <c r="M20" t="s">
        <v>13</v>
      </c>
      <c r="N20" t="s">
        <v>12</v>
      </c>
      <c r="O20" t="s">
        <v>13</v>
      </c>
      <c r="P20" t="s">
        <v>13</v>
      </c>
      <c r="Q20" t="s">
        <v>14</v>
      </c>
      <c r="R20" t="s">
        <v>13</v>
      </c>
      <c r="S20" t="s">
        <v>13</v>
      </c>
      <c r="T20" t="s">
        <v>13</v>
      </c>
      <c r="U20" t="s">
        <v>14</v>
      </c>
      <c r="V20" t="s">
        <v>13</v>
      </c>
      <c r="W20" t="s">
        <v>12</v>
      </c>
      <c r="X20" t="s">
        <v>13</v>
      </c>
      <c r="Y20" t="s">
        <v>13</v>
      </c>
      <c r="Z20" t="s">
        <v>13</v>
      </c>
      <c r="AA20" t="s">
        <v>14</v>
      </c>
      <c r="AB20" t="s">
        <v>13</v>
      </c>
      <c r="AC20" t="s">
        <v>14</v>
      </c>
      <c r="AD20" t="s">
        <v>14</v>
      </c>
      <c r="AE20" t="s">
        <v>13</v>
      </c>
      <c r="AF20" t="s">
        <v>13</v>
      </c>
      <c r="AG20" t="s">
        <v>12</v>
      </c>
      <c r="AH20" t="s">
        <v>13</v>
      </c>
      <c r="AI20" t="s">
        <v>12</v>
      </c>
      <c r="AJ20" t="s">
        <v>13</v>
      </c>
      <c r="AK20" t="s">
        <v>14</v>
      </c>
      <c r="AL20" t="s">
        <v>13</v>
      </c>
      <c r="AM20" t="s">
        <v>13</v>
      </c>
      <c r="AN20" t="s">
        <v>13</v>
      </c>
      <c r="AO20" t="s">
        <v>13</v>
      </c>
      <c r="AP20" t="s">
        <v>13</v>
      </c>
      <c r="AQ20" t="s">
        <v>13</v>
      </c>
      <c r="AR20" t="s">
        <v>14</v>
      </c>
      <c r="AS20" t="s">
        <v>13</v>
      </c>
      <c r="AT20" t="s">
        <v>14</v>
      </c>
      <c r="AU20" t="s">
        <v>13</v>
      </c>
      <c r="AV20" t="s">
        <v>13</v>
      </c>
      <c r="AW20" t="s">
        <v>13</v>
      </c>
      <c r="AX20" t="s">
        <v>14</v>
      </c>
      <c r="AY20" t="s">
        <v>14</v>
      </c>
      <c r="AZ20" t="s">
        <v>14</v>
      </c>
      <c r="BA20" t="s">
        <v>14</v>
      </c>
      <c r="BB20" t="s">
        <v>13</v>
      </c>
      <c r="BC20" t="s">
        <v>13</v>
      </c>
      <c r="BD20" t="s">
        <v>13</v>
      </c>
      <c r="BE20" t="s">
        <v>14</v>
      </c>
      <c r="BF20" t="s">
        <v>13</v>
      </c>
      <c r="BG20" t="s">
        <v>13</v>
      </c>
      <c r="BH20" t="s">
        <v>14</v>
      </c>
      <c r="BI20" t="s">
        <v>14</v>
      </c>
      <c r="BJ20" t="s">
        <v>14</v>
      </c>
      <c r="BK20" t="s">
        <v>13</v>
      </c>
      <c r="BL20" t="s">
        <v>14</v>
      </c>
      <c r="BM20" t="s">
        <v>13</v>
      </c>
    </row>
    <row r="21" spans="1:65" ht="15">
      <c r="A21" s="16">
        <v>17</v>
      </c>
      <c r="B21">
        <v>14</v>
      </c>
      <c r="C21" t="s">
        <v>78</v>
      </c>
      <c r="D21">
        <v>9</v>
      </c>
      <c r="H21">
        <f t="shared" si="0"/>
        <v>0</v>
      </c>
      <c r="I21" t="s">
        <v>13</v>
      </c>
      <c r="J21" t="s">
        <v>14</v>
      </c>
      <c r="K21" t="s">
        <v>13</v>
      </c>
      <c r="L21" t="s">
        <v>13</v>
      </c>
      <c r="M21" t="s">
        <v>13</v>
      </c>
      <c r="N21" t="s">
        <v>13</v>
      </c>
      <c r="O21" t="s">
        <v>14</v>
      </c>
      <c r="P21" t="s">
        <v>13</v>
      </c>
      <c r="Q21" t="s">
        <v>14</v>
      </c>
      <c r="R21" t="s">
        <v>13</v>
      </c>
      <c r="S21" t="s">
        <v>13</v>
      </c>
      <c r="T21" t="s">
        <v>14</v>
      </c>
      <c r="U21" t="s">
        <v>13</v>
      </c>
      <c r="V21" t="s">
        <v>14</v>
      </c>
      <c r="W21" t="s">
        <v>14</v>
      </c>
      <c r="X21" t="s">
        <v>13</v>
      </c>
      <c r="Y21" t="s">
        <v>13</v>
      </c>
      <c r="Z21" t="s">
        <v>13</v>
      </c>
      <c r="AA21" t="s">
        <v>14</v>
      </c>
      <c r="AB21" t="s">
        <v>14</v>
      </c>
      <c r="AC21" t="s">
        <v>13</v>
      </c>
      <c r="AD21" t="s">
        <v>14</v>
      </c>
      <c r="AE21" t="s">
        <v>13</v>
      </c>
      <c r="AF21" t="s">
        <v>13</v>
      </c>
      <c r="AG21" t="s">
        <v>14</v>
      </c>
      <c r="AH21" t="s">
        <v>13</v>
      </c>
      <c r="AI21" t="s">
        <v>13</v>
      </c>
      <c r="AJ21" t="s">
        <v>13</v>
      </c>
      <c r="AK21" t="s">
        <v>14</v>
      </c>
      <c r="AL21" t="s">
        <v>14</v>
      </c>
      <c r="AM21" t="s">
        <v>14</v>
      </c>
      <c r="AN21" t="s">
        <v>14</v>
      </c>
      <c r="AO21" t="s">
        <v>13</v>
      </c>
      <c r="AP21" t="s">
        <v>13</v>
      </c>
      <c r="AQ21" t="s">
        <v>14</v>
      </c>
      <c r="AR21" t="s">
        <v>14</v>
      </c>
      <c r="AS21" t="s">
        <v>13</v>
      </c>
      <c r="AT21" t="s">
        <v>14</v>
      </c>
      <c r="AU21" t="s">
        <v>14</v>
      </c>
      <c r="AV21" t="s">
        <v>14</v>
      </c>
      <c r="AW21" t="s">
        <v>13</v>
      </c>
      <c r="AX21" t="s">
        <v>13</v>
      </c>
      <c r="AY21" t="s">
        <v>13</v>
      </c>
      <c r="AZ21" t="s">
        <v>13</v>
      </c>
      <c r="BA21" t="s">
        <v>13</v>
      </c>
      <c r="BB21" t="s">
        <v>14</v>
      </c>
      <c r="BC21" t="s">
        <v>13</v>
      </c>
      <c r="BD21" t="s">
        <v>14</v>
      </c>
      <c r="BE21" t="s">
        <v>14</v>
      </c>
      <c r="BF21" t="s">
        <v>13</v>
      </c>
      <c r="BG21" t="s">
        <v>14</v>
      </c>
      <c r="BH21" t="s">
        <v>13</v>
      </c>
      <c r="BI21" t="s">
        <v>14</v>
      </c>
      <c r="BJ21" t="s">
        <v>14</v>
      </c>
      <c r="BK21" t="s">
        <v>13</v>
      </c>
      <c r="BL21" t="s">
        <v>13</v>
      </c>
      <c r="BM21" t="s">
        <v>13</v>
      </c>
    </row>
    <row r="22" spans="1:65" ht="15">
      <c r="A22" s="16">
        <v>18</v>
      </c>
      <c r="B22">
        <v>15</v>
      </c>
      <c r="C22" t="s">
        <v>78</v>
      </c>
      <c r="D22">
        <v>9</v>
      </c>
      <c r="H22">
        <f t="shared" si="0"/>
        <v>0</v>
      </c>
      <c r="I22" t="s">
        <v>12</v>
      </c>
      <c r="J22" t="s">
        <v>14</v>
      </c>
      <c r="K22" t="s">
        <v>14</v>
      </c>
      <c r="L22" t="s">
        <v>12</v>
      </c>
      <c r="M22" t="s">
        <v>13</v>
      </c>
      <c r="N22" t="s">
        <v>13</v>
      </c>
      <c r="O22" t="s">
        <v>12</v>
      </c>
      <c r="P22" t="s">
        <v>12</v>
      </c>
      <c r="Q22" t="s">
        <v>12</v>
      </c>
      <c r="R22" t="s">
        <v>13</v>
      </c>
      <c r="S22" t="s">
        <v>12</v>
      </c>
      <c r="T22" t="s">
        <v>13</v>
      </c>
      <c r="U22" t="s">
        <v>12</v>
      </c>
      <c r="V22" t="s">
        <v>13</v>
      </c>
      <c r="W22" t="s">
        <v>12</v>
      </c>
      <c r="X22" t="s">
        <v>13</v>
      </c>
      <c r="Y22" t="s">
        <v>12</v>
      </c>
      <c r="Z22" t="s">
        <v>13</v>
      </c>
      <c r="AA22" t="s">
        <v>13</v>
      </c>
      <c r="AB22" t="s">
        <v>13</v>
      </c>
      <c r="AC22" t="s">
        <v>13</v>
      </c>
      <c r="AD22" t="s">
        <v>14</v>
      </c>
      <c r="AE22" t="s">
        <v>14</v>
      </c>
      <c r="AF22" t="s">
        <v>15</v>
      </c>
      <c r="AG22" t="s">
        <v>12</v>
      </c>
      <c r="AH22" t="s">
        <v>12</v>
      </c>
      <c r="AI22" t="s">
        <v>13</v>
      </c>
      <c r="AJ22" t="s">
        <v>12</v>
      </c>
      <c r="AK22" t="s">
        <v>13</v>
      </c>
      <c r="AL22" t="s">
        <v>12</v>
      </c>
      <c r="AM22" t="s">
        <v>12</v>
      </c>
      <c r="AN22" t="s">
        <v>13</v>
      </c>
      <c r="AO22" t="s">
        <v>13</v>
      </c>
      <c r="AP22" t="s">
        <v>13</v>
      </c>
      <c r="AQ22" t="s">
        <v>13</v>
      </c>
      <c r="AR22" t="s">
        <v>14</v>
      </c>
      <c r="AS22" t="s">
        <v>13</v>
      </c>
      <c r="AT22" t="s">
        <v>13</v>
      </c>
      <c r="AU22" t="s">
        <v>13</v>
      </c>
      <c r="AV22" t="s">
        <v>13</v>
      </c>
      <c r="AW22" t="s">
        <v>12</v>
      </c>
      <c r="AX22" t="s">
        <v>14</v>
      </c>
      <c r="AY22" t="s">
        <v>14</v>
      </c>
      <c r="AZ22" t="s">
        <v>13</v>
      </c>
      <c r="BA22" t="s">
        <v>13</v>
      </c>
      <c r="BB22" t="s">
        <v>13</v>
      </c>
      <c r="BC22" t="s">
        <v>13</v>
      </c>
      <c r="BD22" t="s">
        <v>13</v>
      </c>
      <c r="BE22" t="s">
        <v>13</v>
      </c>
      <c r="BF22" t="s">
        <v>14</v>
      </c>
      <c r="BG22" t="s">
        <v>14</v>
      </c>
      <c r="BH22" t="s">
        <v>14</v>
      </c>
      <c r="BI22" t="s">
        <v>13</v>
      </c>
      <c r="BJ22" t="s">
        <v>13</v>
      </c>
      <c r="BK22" t="s">
        <v>13</v>
      </c>
      <c r="BL22" t="s">
        <v>13</v>
      </c>
      <c r="BM22" t="s">
        <v>13</v>
      </c>
    </row>
    <row r="23" spans="1:64" ht="15">
      <c r="A23" s="16">
        <v>19</v>
      </c>
      <c r="B23">
        <v>14</v>
      </c>
      <c r="C23" t="s">
        <v>74</v>
      </c>
      <c r="D23">
        <v>9</v>
      </c>
      <c r="H23">
        <f t="shared" si="0"/>
        <v>0</v>
      </c>
      <c r="I23" t="s">
        <v>13</v>
      </c>
      <c r="J23" t="s">
        <v>13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t="s">
        <v>13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t="s">
        <v>13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t="s">
        <v>13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t="s">
        <v>13</v>
      </c>
      <c r="AI23" t="s">
        <v>13</v>
      </c>
      <c r="AJ23" t="s">
        <v>13</v>
      </c>
      <c r="AK23" t="s">
        <v>13</v>
      </c>
      <c r="AL23" t="s">
        <v>13</v>
      </c>
      <c r="AM23" t="s">
        <v>13</v>
      </c>
      <c r="AN23" t="s">
        <v>13</v>
      </c>
      <c r="AO23" t="s">
        <v>13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13</v>
      </c>
      <c r="AW23" t="s">
        <v>13</v>
      </c>
      <c r="AX23" t="s">
        <v>13</v>
      </c>
      <c r="AY23" t="s">
        <v>13</v>
      </c>
      <c r="AZ23" t="s">
        <v>13</v>
      </c>
      <c r="BA23" t="s">
        <v>13</v>
      </c>
      <c r="BB23" t="s">
        <v>13</v>
      </c>
      <c r="BC23" t="s">
        <v>13</v>
      </c>
      <c r="BD23" t="s">
        <v>13</v>
      </c>
      <c r="BE23" t="s">
        <v>13</v>
      </c>
      <c r="BF23" t="s">
        <v>13</v>
      </c>
      <c r="BG23" t="s">
        <v>13</v>
      </c>
      <c r="BH23" t="s">
        <v>13</v>
      </c>
      <c r="BI23" t="s">
        <v>13</v>
      </c>
      <c r="BJ23" t="s">
        <v>13</v>
      </c>
      <c r="BK23" t="s">
        <v>13</v>
      </c>
      <c r="BL23" t="s">
        <v>13</v>
      </c>
    </row>
    <row r="24" spans="1:65" ht="15">
      <c r="A24" s="17">
        <v>20</v>
      </c>
      <c r="B24">
        <v>16</v>
      </c>
      <c r="C24" t="s">
        <v>78</v>
      </c>
      <c r="D24">
        <v>9</v>
      </c>
      <c r="E24">
        <v>8</v>
      </c>
      <c r="F24">
        <v>9</v>
      </c>
      <c r="H24">
        <f>COUNTIF(E24:G24,"&lt;10")</f>
        <v>2</v>
      </c>
      <c r="I24" t="s">
        <v>13</v>
      </c>
      <c r="J24" t="s">
        <v>13</v>
      </c>
      <c r="K24" t="s">
        <v>14</v>
      </c>
      <c r="L24" t="s">
        <v>13</v>
      </c>
      <c r="M24" t="s">
        <v>13</v>
      </c>
      <c r="N24" t="s">
        <v>14</v>
      </c>
      <c r="O24" t="s">
        <v>13</v>
      </c>
      <c r="P24" t="s">
        <v>13</v>
      </c>
      <c r="Q24" t="s">
        <v>14</v>
      </c>
      <c r="R24" t="s">
        <v>13</v>
      </c>
      <c r="S24" t="s">
        <v>13</v>
      </c>
      <c r="T24" t="s">
        <v>13</v>
      </c>
      <c r="U24" t="s">
        <v>14</v>
      </c>
      <c r="V24" t="s">
        <v>13</v>
      </c>
      <c r="W24" t="s">
        <v>13</v>
      </c>
      <c r="X24" t="s">
        <v>13</v>
      </c>
      <c r="Y24" t="s">
        <v>13</v>
      </c>
      <c r="Z24" t="s">
        <v>14</v>
      </c>
      <c r="AA24" t="s">
        <v>13</v>
      </c>
      <c r="AB24" t="s">
        <v>13</v>
      </c>
      <c r="AC24" t="s">
        <v>13</v>
      </c>
      <c r="AD24" t="s">
        <v>13</v>
      </c>
      <c r="AE24" t="s">
        <v>12</v>
      </c>
      <c r="AF24" t="s">
        <v>13</v>
      </c>
      <c r="AG24" t="s">
        <v>13</v>
      </c>
      <c r="AH24" t="s">
        <v>13</v>
      </c>
      <c r="AI24" t="s">
        <v>13</v>
      </c>
      <c r="AJ24" t="s">
        <v>13</v>
      </c>
      <c r="AK24" t="s">
        <v>12</v>
      </c>
      <c r="AL24" t="s">
        <v>13</v>
      </c>
      <c r="AM24" t="s">
        <v>14</v>
      </c>
      <c r="AN24" t="s">
        <v>14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t="s">
        <v>13</v>
      </c>
      <c r="AU24" t="s">
        <v>13</v>
      </c>
      <c r="AV24" t="s">
        <v>13</v>
      </c>
      <c r="AW24" t="s">
        <v>13</v>
      </c>
      <c r="AX24" t="s">
        <v>13</v>
      </c>
      <c r="AY24" t="s">
        <v>14</v>
      </c>
      <c r="AZ24" t="s">
        <v>13</v>
      </c>
      <c r="BA24" t="s">
        <v>14</v>
      </c>
      <c r="BB24" t="s">
        <v>13</v>
      </c>
      <c r="BC24" t="s">
        <v>13</v>
      </c>
      <c r="BD24" t="s">
        <v>13</v>
      </c>
      <c r="BE24" t="s">
        <v>13</v>
      </c>
      <c r="BF24" t="s">
        <v>12</v>
      </c>
      <c r="BG24" t="s">
        <v>13</v>
      </c>
      <c r="BH24" t="s">
        <v>13</v>
      </c>
      <c r="BI24" t="s">
        <v>12</v>
      </c>
      <c r="BJ24" t="s">
        <v>13</v>
      </c>
      <c r="BK24" t="s">
        <v>13</v>
      </c>
      <c r="BL24" t="s">
        <v>13</v>
      </c>
      <c r="BM24" t="s">
        <v>13</v>
      </c>
    </row>
    <row r="25" spans="1:65" ht="15">
      <c r="A25" s="17">
        <v>21</v>
      </c>
      <c r="B25">
        <v>16</v>
      </c>
      <c r="C25" t="s">
        <v>78</v>
      </c>
      <c r="D25">
        <v>9</v>
      </c>
      <c r="E25">
        <v>8</v>
      </c>
      <c r="F25">
        <v>9</v>
      </c>
      <c r="H25">
        <f aca="true" t="shared" si="1" ref="H25:H62">COUNTIF(E25:G25,"&lt;10")</f>
        <v>2</v>
      </c>
      <c r="I25" t="s">
        <v>13</v>
      </c>
      <c r="J25" t="s">
        <v>13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t="s">
        <v>13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t="s">
        <v>13</v>
      </c>
      <c r="W25" t="s">
        <v>13</v>
      </c>
      <c r="X25" t="s">
        <v>13</v>
      </c>
      <c r="Y25" t="s">
        <v>13</v>
      </c>
      <c r="Z25" t="s">
        <v>13</v>
      </c>
      <c r="AA25" t="s">
        <v>13</v>
      </c>
      <c r="AB25" t="s">
        <v>13</v>
      </c>
      <c r="AC25" t="s">
        <v>14</v>
      </c>
      <c r="AD25" t="s">
        <v>14</v>
      </c>
      <c r="AE25" t="s">
        <v>14</v>
      </c>
      <c r="AF25" t="s">
        <v>14</v>
      </c>
      <c r="AG25" t="s">
        <v>14</v>
      </c>
      <c r="AH25" t="s">
        <v>14</v>
      </c>
      <c r="AI25" t="s">
        <v>14</v>
      </c>
      <c r="AJ25" t="s">
        <v>14</v>
      </c>
      <c r="AK25" t="s">
        <v>14</v>
      </c>
      <c r="AL25" t="s">
        <v>14</v>
      </c>
      <c r="AM25" t="s">
        <v>14</v>
      </c>
      <c r="AN25" t="s">
        <v>14</v>
      </c>
      <c r="AO25" t="s">
        <v>14</v>
      </c>
      <c r="AP25" t="s">
        <v>14</v>
      </c>
      <c r="AQ25" t="s">
        <v>14</v>
      </c>
      <c r="AR25" t="s">
        <v>14</v>
      </c>
      <c r="AS25" t="s">
        <v>13</v>
      </c>
      <c r="AT25" t="s">
        <v>13</v>
      </c>
      <c r="AU25" t="s">
        <v>13</v>
      </c>
      <c r="AV25" t="s">
        <v>13</v>
      </c>
      <c r="AW25" t="s">
        <v>14</v>
      </c>
      <c r="AX25" t="s">
        <v>14</v>
      </c>
      <c r="AY25" t="s">
        <v>13</v>
      </c>
      <c r="AZ25" t="s">
        <v>14</v>
      </c>
      <c r="BA25" t="s">
        <v>14</v>
      </c>
      <c r="BB25" t="s">
        <v>13</v>
      </c>
      <c r="BC25" t="s">
        <v>13</v>
      </c>
      <c r="BD25" t="s">
        <v>13</v>
      </c>
      <c r="BE25" t="s">
        <v>14</v>
      </c>
      <c r="BF25" t="s">
        <v>13</v>
      </c>
      <c r="BG25" t="s">
        <v>13</v>
      </c>
      <c r="BH25" t="s">
        <v>13</v>
      </c>
      <c r="BI25" t="s">
        <v>13</v>
      </c>
      <c r="BJ25" t="s">
        <v>13</v>
      </c>
      <c r="BK25" t="s">
        <v>13</v>
      </c>
      <c r="BL25" t="s">
        <v>13</v>
      </c>
      <c r="BM25" t="s">
        <v>13</v>
      </c>
    </row>
    <row r="26" spans="1:65" ht="15">
      <c r="A26" s="17">
        <v>22</v>
      </c>
      <c r="B26">
        <v>15</v>
      </c>
      <c r="C26" t="s">
        <v>78</v>
      </c>
      <c r="D26">
        <v>9</v>
      </c>
      <c r="E26">
        <v>9</v>
      </c>
      <c r="H26">
        <f t="shared" si="1"/>
        <v>1</v>
      </c>
      <c r="I26" t="s">
        <v>13</v>
      </c>
      <c r="J26" t="s">
        <v>13</v>
      </c>
      <c r="K26" t="s">
        <v>13</v>
      </c>
      <c r="L26" t="s">
        <v>12</v>
      </c>
      <c r="M26" t="s">
        <v>13</v>
      </c>
      <c r="N26" t="s">
        <v>13</v>
      </c>
      <c r="O26" t="s">
        <v>13</v>
      </c>
      <c r="P26" t="s">
        <v>12</v>
      </c>
      <c r="Q26" t="s">
        <v>13</v>
      </c>
      <c r="R26" t="s">
        <v>12</v>
      </c>
      <c r="S26" t="s">
        <v>13</v>
      </c>
      <c r="T26" t="s">
        <v>14</v>
      </c>
      <c r="U26" t="s">
        <v>13</v>
      </c>
      <c r="V26" t="s">
        <v>13</v>
      </c>
      <c r="W26" t="s">
        <v>13</v>
      </c>
      <c r="X26" t="s">
        <v>13</v>
      </c>
      <c r="Y26" t="s">
        <v>13</v>
      </c>
      <c r="Z26" t="s">
        <v>13</v>
      </c>
      <c r="AA26" t="s">
        <v>13</v>
      </c>
      <c r="AB26" t="s">
        <v>13</v>
      </c>
      <c r="AC26" t="s">
        <v>13</v>
      </c>
      <c r="AD26" t="s">
        <v>13</v>
      </c>
      <c r="AE26" t="s">
        <v>13</v>
      </c>
      <c r="AF26" t="s">
        <v>13</v>
      </c>
      <c r="AG26" t="s">
        <v>13</v>
      </c>
      <c r="AH26" t="s">
        <v>13</v>
      </c>
      <c r="AI26" t="s">
        <v>13</v>
      </c>
      <c r="AJ26" t="s">
        <v>13</v>
      </c>
      <c r="AK26" t="s">
        <v>13</v>
      </c>
      <c r="AL26" t="s">
        <v>13</v>
      </c>
      <c r="AM26" t="s">
        <v>13</v>
      </c>
      <c r="AN26" t="s">
        <v>13</v>
      </c>
      <c r="AO26" t="s">
        <v>13</v>
      </c>
      <c r="AP26" t="s">
        <v>13</v>
      </c>
      <c r="AQ26" t="s">
        <v>13</v>
      </c>
      <c r="AR26" t="s">
        <v>13</v>
      </c>
      <c r="AS26" t="s">
        <v>13</v>
      </c>
      <c r="AT26" t="s">
        <v>13</v>
      </c>
      <c r="AU26" t="s">
        <v>13</v>
      </c>
      <c r="AV26" t="s">
        <v>13</v>
      </c>
      <c r="AW26" t="s">
        <v>13</v>
      </c>
      <c r="AX26" t="s">
        <v>12</v>
      </c>
      <c r="AY26" t="s">
        <v>13</v>
      </c>
      <c r="AZ26" t="s">
        <v>14</v>
      </c>
      <c r="BA26" t="s">
        <v>13</v>
      </c>
      <c r="BB26" t="s">
        <v>13</v>
      </c>
      <c r="BC26" t="s">
        <v>14</v>
      </c>
      <c r="BD26" t="s">
        <v>13</v>
      </c>
      <c r="BE26" t="s">
        <v>13</v>
      </c>
      <c r="BF26" t="s">
        <v>12</v>
      </c>
      <c r="BG26" t="s">
        <v>13</v>
      </c>
      <c r="BH26" t="s">
        <v>13</v>
      </c>
      <c r="BI26" t="s">
        <v>13</v>
      </c>
      <c r="BJ26" t="s">
        <v>13</v>
      </c>
      <c r="BK26" t="s">
        <v>13</v>
      </c>
      <c r="BL26" t="s">
        <v>13</v>
      </c>
      <c r="BM26" t="s">
        <v>13</v>
      </c>
    </row>
    <row r="27" spans="1:65" ht="15">
      <c r="A27" s="17">
        <v>23</v>
      </c>
      <c r="B27">
        <v>16</v>
      </c>
      <c r="C27" t="s">
        <v>78</v>
      </c>
      <c r="D27">
        <v>9</v>
      </c>
      <c r="E27">
        <v>9</v>
      </c>
      <c r="H27">
        <f t="shared" si="1"/>
        <v>1</v>
      </c>
      <c r="I27" t="s">
        <v>12</v>
      </c>
      <c r="J27" t="s">
        <v>12</v>
      </c>
      <c r="K27" t="s">
        <v>12</v>
      </c>
      <c r="L27" t="s">
        <v>12</v>
      </c>
      <c r="M27" t="s">
        <v>12</v>
      </c>
      <c r="N27" t="s">
        <v>12</v>
      </c>
      <c r="O27" t="s">
        <v>12</v>
      </c>
      <c r="P27" t="s">
        <v>12</v>
      </c>
      <c r="Q27" t="s">
        <v>12</v>
      </c>
      <c r="R27" t="s">
        <v>12</v>
      </c>
      <c r="S27" t="s">
        <v>12</v>
      </c>
      <c r="T27" t="s">
        <v>12</v>
      </c>
      <c r="U27" t="s">
        <v>12</v>
      </c>
      <c r="V27" t="s">
        <v>12</v>
      </c>
      <c r="W27" t="s">
        <v>12</v>
      </c>
      <c r="X27" t="s">
        <v>12</v>
      </c>
      <c r="Y27" t="s">
        <v>12</v>
      </c>
      <c r="Z27" t="s">
        <v>12</v>
      </c>
      <c r="AA27" t="s">
        <v>12</v>
      </c>
      <c r="AB27" t="s">
        <v>12</v>
      </c>
      <c r="AC27" t="s">
        <v>12</v>
      </c>
      <c r="AD27" t="s">
        <v>12</v>
      </c>
      <c r="AE27" t="s">
        <v>12</v>
      </c>
      <c r="AF27" t="s">
        <v>12</v>
      </c>
      <c r="AG27" t="s">
        <v>12</v>
      </c>
      <c r="AH27" t="s">
        <v>12</v>
      </c>
      <c r="AI27" t="s">
        <v>12</v>
      </c>
      <c r="AJ27" t="s">
        <v>12</v>
      </c>
      <c r="AK27" t="s">
        <v>12</v>
      </c>
      <c r="AL27" t="s">
        <v>12</v>
      </c>
      <c r="AM27" t="s">
        <v>12</v>
      </c>
      <c r="AN27" t="s">
        <v>12</v>
      </c>
      <c r="AO27" t="s">
        <v>12</v>
      </c>
      <c r="AP27" t="s">
        <v>12</v>
      </c>
      <c r="AQ27" t="s">
        <v>12</v>
      </c>
      <c r="AR27" t="s">
        <v>12</v>
      </c>
      <c r="AS27" t="s">
        <v>12</v>
      </c>
      <c r="AT27" t="s">
        <v>12</v>
      </c>
      <c r="AU27" t="s">
        <v>12</v>
      </c>
      <c r="AV27" t="s">
        <v>12</v>
      </c>
      <c r="AW27" t="s">
        <v>12</v>
      </c>
      <c r="AX27" t="s">
        <v>12</v>
      </c>
      <c r="AY27" t="s">
        <v>12</v>
      </c>
      <c r="AZ27" t="s">
        <v>12</v>
      </c>
      <c r="BA27" t="s">
        <v>12</v>
      </c>
      <c r="BB27" t="s">
        <v>12</v>
      </c>
      <c r="BC27" t="s">
        <v>12</v>
      </c>
      <c r="BD27" t="s">
        <v>12</v>
      </c>
      <c r="BE27" t="s">
        <v>12</v>
      </c>
      <c r="BF27" t="s">
        <v>12</v>
      </c>
      <c r="BG27" t="s">
        <v>12</v>
      </c>
      <c r="BH27" t="s">
        <v>12</v>
      </c>
      <c r="BI27" t="s">
        <v>12</v>
      </c>
      <c r="BJ27" t="s">
        <v>12</v>
      </c>
      <c r="BK27" t="s">
        <v>12</v>
      </c>
      <c r="BL27" t="s">
        <v>12</v>
      </c>
      <c r="BM27" t="s">
        <v>12</v>
      </c>
    </row>
    <row r="28" spans="1:65" ht="15">
      <c r="A28" s="17">
        <v>24</v>
      </c>
      <c r="B28">
        <v>15</v>
      </c>
      <c r="C28" t="s">
        <v>74</v>
      </c>
      <c r="D28">
        <v>9</v>
      </c>
      <c r="E28">
        <v>9</v>
      </c>
      <c r="H28">
        <f t="shared" si="1"/>
        <v>1</v>
      </c>
      <c r="I28" t="s">
        <v>12</v>
      </c>
      <c r="J28" t="s">
        <v>12</v>
      </c>
      <c r="K28" t="s">
        <v>12</v>
      </c>
      <c r="L28" t="s">
        <v>12</v>
      </c>
      <c r="M28" t="s">
        <v>12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t="s">
        <v>12</v>
      </c>
      <c r="X28" t="s">
        <v>12</v>
      </c>
      <c r="Y28" t="s">
        <v>12</v>
      </c>
      <c r="Z28" t="s">
        <v>12</v>
      </c>
      <c r="AA28" t="s">
        <v>12</v>
      </c>
      <c r="AB28" t="s">
        <v>12</v>
      </c>
      <c r="AC28" t="s">
        <v>13</v>
      </c>
      <c r="AD28" t="s">
        <v>13</v>
      </c>
      <c r="AE28" t="s">
        <v>13</v>
      </c>
      <c r="AF28" t="s">
        <v>13</v>
      </c>
      <c r="AG28" t="s">
        <v>13</v>
      </c>
      <c r="AH28" t="s">
        <v>13</v>
      </c>
      <c r="AI28" t="s">
        <v>13</v>
      </c>
      <c r="AJ28" t="s">
        <v>13</v>
      </c>
      <c r="AK28" t="s">
        <v>13</v>
      </c>
      <c r="AL28" t="s">
        <v>13</v>
      </c>
      <c r="AM28" t="s">
        <v>13</v>
      </c>
      <c r="AN28" t="s">
        <v>13</v>
      </c>
      <c r="AO28" t="s">
        <v>13</v>
      </c>
      <c r="AP28" t="s">
        <v>13</v>
      </c>
      <c r="AQ28" t="s">
        <v>13</v>
      </c>
      <c r="AR28" t="s">
        <v>13</v>
      </c>
      <c r="AS28" t="s">
        <v>13</v>
      </c>
      <c r="AT28" t="s">
        <v>13</v>
      </c>
      <c r="AU28" t="s">
        <v>13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13</v>
      </c>
      <c r="BC28" t="s">
        <v>13</v>
      </c>
      <c r="BD28" t="s">
        <v>13</v>
      </c>
      <c r="BE28" t="s">
        <v>13</v>
      </c>
      <c r="BF28" t="s">
        <v>13</v>
      </c>
      <c r="BG28" t="s">
        <v>13</v>
      </c>
      <c r="BH28" t="s">
        <v>13</v>
      </c>
      <c r="BI28" t="s">
        <v>13</v>
      </c>
      <c r="BJ28" t="s">
        <v>13</v>
      </c>
      <c r="BK28" t="s">
        <v>13</v>
      </c>
      <c r="BL28" t="s">
        <v>13</v>
      </c>
      <c r="BM28" t="s">
        <v>13</v>
      </c>
    </row>
    <row r="29" spans="1:65" ht="15">
      <c r="A29" s="17">
        <v>25</v>
      </c>
      <c r="B29">
        <v>16</v>
      </c>
      <c r="C29" t="s">
        <v>74</v>
      </c>
      <c r="D29">
        <v>9</v>
      </c>
      <c r="E29">
        <v>7</v>
      </c>
      <c r="F29">
        <v>9</v>
      </c>
      <c r="H29">
        <f t="shared" si="1"/>
        <v>2</v>
      </c>
      <c r="I29" t="s">
        <v>13</v>
      </c>
      <c r="J29" t="s">
        <v>13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t="s">
        <v>13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13</v>
      </c>
      <c r="AA29" t="s">
        <v>13</v>
      </c>
      <c r="AB29" t="s">
        <v>13</v>
      </c>
      <c r="AC29" t="s">
        <v>12</v>
      </c>
      <c r="AD29" t="s">
        <v>13</v>
      </c>
      <c r="AE29" t="s">
        <v>13</v>
      </c>
      <c r="AF29" t="s">
        <v>12</v>
      </c>
      <c r="AG29" t="s">
        <v>13</v>
      </c>
      <c r="AH29" t="s">
        <v>13</v>
      </c>
      <c r="AI29" t="s">
        <v>13</v>
      </c>
      <c r="AJ29" t="s">
        <v>13</v>
      </c>
      <c r="AK29" t="s">
        <v>13</v>
      </c>
      <c r="AL29" t="s">
        <v>13</v>
      </c>
      <c r="AM29" t="s">
        <v>13</v>
      </c>
      <c r="AN29" t="s">
        <v>13</v>
      </c>
      <c r="AO29" t="s">
        <v>12</v>
      </c>
      <c r="AP29" t="s">
        <v>13</v>
      </c>
      <c r="AQ29" t="s">
        <v>13</v>
      </c>
      <c r="AR29" t="s">
        <v>13</v>
      </c>
      <c r="AS29" t="s">
        <v>13</v>
      </c>
      <c r="AT29" t="s">
        <v>13</v>
      </c>
      <c r="AU29" t="s">
        <v>13</v>
      </c>
      <c r="AV29" t="s">
        <v>13</v>
      </c>
      <c r="AW29" t="s">
        <v>13</v>
      </c>
      <c r="AX29" t="s">
        <v>13</v>
      </c>
      <c r="AY29" t="s">
        <v>13</v>
      </c>
      <c r="AZ29" t="s">
        <v>13</v>
      </c>
      <c r="BA29" t="s">
        <v>13</v>
      </c>
      <c r="BB29" t="s">
        <v>13</v>
      </c>
      <c r="BC29" t="s">
        <v>13</v>
      </c>
      <c r="BD29" t="s">
        <v>13</v>
      </c>
      <c r="BE29" t="s">
        <v>13</v>
      </c>
      <c r="BF29" t="s">
        <v>13</v>
      </c>
      <c r="BG29" t="s">
        <v>13</v>
      </c>
      <c r="BH29" t="s">
        <v>13</v>
      </c>
      <c r="BI29" t="s">
        <v>13</v>
      </c>
      <c r="BJ29" t="s">
        <v>13</v>
      </c>
      <c r="BK29" t="s">
        <v>13</v>
      </c>
      <c r="BL29" t="s">
        <v>13</v>
      </c>
      <c r="BM29" t="s">
        <v>13</v>
      </c>
    </row>
    <row r="30" spans="1:65" ht="15">
      <c r="A30" s="17">
        <v>26</v>
      </c>
      <c r="B30">
        <v>17</v>
      </c>
      <c r="C30" t="s">
        <v>74</v>
      </c>
      <c r="D30">
        <v>9</v>
      </c>
      <c r="E30">
        <v>7</v>
      </c>
      <c r="F30">
        <v>9</v>
      </c>
      <c r="H30">
        <f t="shared" si="1"/>
        <v>2</v>
      </c>
      <c r="I30" t="s">
        <v>13</v>
      </c>
      <c r="J30" t="s">
        <v>12</v>
      </c>
      <c r="K30" t="s">
        <v>12</v>
      </c>
      <c r="L30" t="s">
        <v>13</v>
      </c>
      <c r="M30" t="s">
        <v>12</v>
      </c>
      <c r="N30" t="s">
        <v>13</v>
      </c>
      <c r="O30" t="s">
        <v>13</v>
      </c>
      <c r="P30" t="s">
        <v>12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t="s">
        <v>13</v>
      </c>
      <c r="W30" t="s">
        <v>13</v>
      </c>
      <c r="X30" t="s">
        <v>13</v>
      </c>
      <c r="Y30" t="s">
        <v>13</v>
      </c>
      <c r="Z30" t="s">
        <v>13</v>
      </c>
      <c r="AA30" t="s">
        <v>13</v>
      </c>
      <c r="AB30" t="s">
        <v>13</v>
      </c>
      <c r="AC30" t="s">
        <v>13</v>
      </c>
      <c r="AD30" t="s">
        <v>13</v>
      </c>
      <c r="AE30" t="s">
        <v>12</v>
      </c>
      <c r="AF30" t="s">
        <v>13</v>
      </c>
      <c r="AG30" t="s">
        <v>12</v>
      </c>
      <c r="AH30" t="s">
        <v>12</v>
      </c>
      <c r="AI30" t="s">
        <v>13</v>
      </c>
      <c r="AJ30" t="s">
        <v>12</v>
      </c>
      <c r="AK30" t="s">
        <v>13</v>
      </c>
      <c r="AL30" t="s">
        <v>13</v>
      </c>
      <c r="AM30" t="s">
        <v>12</v>
      </c>
      <c r="AN30" t="s">
        <v>13</v>
      </c>
      <c r="AO30" t="s">
        <v>12</v>
      </c>
      <c r="AP30" t="s">
        <v>13</v>
      </c>
      <c r="AQ30" t="s">
        <v>13</v>
      </c>
      <c r="AR30" t="s">
        <v>13</v>
      </c>
      <c r="AS30" t="s">
        <v>13</v>
      </c>
      <c r="AT30" t="s">
        <v>12</v>
      </c>
      <c r="AU30" t="s">
        <v>12</v>
      </c>
      <c r="AV30" t="s">
        <v>12</v>
      </c>
      <c r="AW30" t="s">
        <v>13</v>
      </c>
      <c r="AX30" t="s">
        <v>13</v>
      </c>
      <c r="AY30" t="s">
        <v>12</v>
      </c>
      <c r="AZ30" t="s">
        <v>12</v>
      </c>
      <c r="BA30" t="s">
        <v>12</v>
      </c>
      <c r="BB30" t="s">
        <v>12</v>
      </c>
      <c r="BC30" t="s">
        <v>13</v>
      </c>
      <c r="BD30" t="s">
        <v>13</v>
      </c>
      <c r="BE30" t="s">
        <v>12</v>
      </c>
      <c r="BF30" t="s">
        <v>13</v>
      </c>
      <c r="BG30" t="s">
        <v>13</v>
      </c>
      <c r="BH30" t="s">
        <v>13</v>
      </c>
      <c r="BI30" t="s">
        <v>13</v>
      </c>
      <c r="BJ30" t="s">
        <v>13</v>
      </c>
      <c r="BK30" t="s">
        <v>13</v>
      </c>
      <c r="BL30" t="s">
        <v>13</v>
      </c>
      <c r="BM30" t="s">
        <v>12</v>
      </c>
    </row>
    <row r="31" spans="1:65" ht="15">
      <c r="A31" s="17">
        <v>27</v>
      </c>
      <c r="B31">
        <v>15</v>
      </c>
      <c r="C31" t="s">
        <v>78</v>
      </c>
      <c r="D31">
        <v>9</v>
      </c>
      <c r="E31">
        <v>8</v>
      </c>
      <c r="H31">
        <f t="shared" si="1"/>
        <v>1</v>
      </c>
      <c r="I31" t="s">
        <v>13</v>
      </c>
      <c r="J31" t="s">
        <v>13</v>
      </c>
      <c r="K31" t="s">
        <v>13</v>
      </c>
      <c r="L31" t="s">
        <v>13</v>
      </c>
      <c r="M31" t="s">
        <v>12</v>
      </c>
      <c r="N31" t="s">
        <v>12</v>
      </c>
      <c r="O31" t="s">
        <v>12</v>
      </c>
      <c r="P31" t="s">
        <v>12</v>
      </c>
      <c r="Q31" t="s">
        <v>13</v>
      </c>
      <c r="R31" t="s">
        <v>12</v>
      </c>
      <c r="S31" t="s">
        <v>13</v>
      </c>
      <c r="T31" t="s">
        <v>15</v>
      </c>
      <c r="U31" t="s">
        <v>12</v>
      </c>
      <c r="V31" t="s">
        <v>13</v>
      </c>
      <c r="W31" t="s">
        <v>13</v>
      </c>
      <c r="X31" t="s">
        <v>13</v>
      </c>
      <c r="Y31" t="s">
        <v>12</v>
      </c>
      <c r="Z31" t="s">
        <v>13</v>
      </c>
      <c r="AA31" t="s">
        <v>12</v>
      </c>
      <c r="AB31" t="s">
        <v>12</v>
      </c>
      <c r="AC31" t="s">
        <v>12</v>
      </c>
      <c r="AD31" t="s">
        <v>13</v>
      </c>
      <c r="AE31" t="s">
        <v>13</v>
      </c>
      <c r="AF31" t="s">
        <v>12</v>
      </c>
      <c r="AG31" t="s">
        <v>13</v>
      </c>
      <c r="AH31" t="s">
        <v>13</v>
      </c>
      <c r="AI31" t="s">
        <v>13</v>
      </c>
      <c r="AJ31" t="s">
        <v>13</v>
      </c>
      <c r="AK31" t="s">
        <v>12</v>
      </c>
      <c r="AL31" t="s">
        <v>12</v>
      </c>
      <c r="AM31" t="s">
        <v>13</v>
      </c>
      <c r="AN31" t="s">
        <v>12</v>
      </c>
      <c r="AO31" t="s">
        <v>12</v>
      </c>
      <c r="AP31" t="s">
        <v>12</v>
      </c>
      <c r="AQ31" t="s">
        <v>12</v>
      </c>
      <c r="AR31" t="s">
        <v>12</v>
      </c>
      <c r="AS31" t="s">
        <v>12</v>
      </c>
      <c r="AT31" t="s">
        <v>12</v>
      </c>
      <c r="AU31" t="s">
        <v>12</v>
      </c>
      <c r="AV31" t="s">
        <v>12</v>
      </c>
      <c r="AW31" t="s">
        <v>13</v>
      </c>
      <c r="AX31" t="s">
        <v>13</v>
      </c>
      <c r="AY31" t="s">
        <v>12</v>
      </c>
      <c r="AZ31" t="s">
        <v>12</v>
      </c>
      <c r="BA31" t="s">
        <v>12</v>
      </c>
      <c r="BB31" t="s">
        <v>13</v>
      </c>
      <c r="BC31" t="s">
        <v>12</v>
      </c>
      <c r="BD31" t="s">
        <v>12</v>
      </c>
      <c r="BE31" t="s">
        <v>12</v>
      </c>
      <c r="BF31" t="s">
        <v>12</v>
      </c>
      <c r="BG31" t="s">
        <v>12</v>
      </c>
      <c r="BH31" t="s">
        <v>13</v>
      </c>
      <c r="BI31" t="s">
        <v>13</v>
      </c>
      <c r="BJ31" t="s">
        <v>13</v>
      </c>
      <c r="BK31" t="s">
        <v>13</v>
      </c>
      <c r="BL31" t="s">
        <v>12</v>
      </c>
      <c r="BM31" t="s">
        <v>12</v>
      </c>
    </row>
    <row r="32" spans="1:65" ht="15">
      <c r="A32" s="17">
        <v>28</v>
      </c>
      <c r="B32">
        <v>15</v>
      </c>
      <c r="C32" t="s">
        <v>78</v>
      </c>
      <c r="D32">
        <v>9</v>
      </c>
      <c r="E32">
        <v>7</v>
      </c>
      <c r="H32">
        <f t="shared" si="1"/>
        <v>1</v>
      </c>
      <c r="I32" t="s">
        <v>14</v>
      </c>
      <c r="J32" t="s">
        <v>13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t="s">
        <v>13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t="s">
        <v>13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t="s">
        <v>13</v>
      </c>
      <c r="AC32" t="s">
        <v>12</v>
      </c>
      <c r="AD32" t="s">
        <v>13</v>
      </c>
      <c r="AE32" t="s">
        <v>13</v>
      </c>
      <c r="AF32" t="s">
        <v>13</v>
      </c>
      <c r="AG32" t="s">
        <v>13</v>
      </c>
      <c r="AH32" t="s">
        <v>13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t="s">
        <v>13</v>
      </c>
      <c r="AO32" t="s">
        <v>13</v>
      </c>
      <c r="AP32" t="s">
        <v>13</v>
      </c>
      <c r="AQ32" t="s">
        <v>13</v>
      </c>
      <c r="AR32" t="s">
        <v>14</v>
      </c>
      <c r="AS32" t="s">
        <v>14</v>
      </c>
      <c r="AT32" t="s">
        <v>13</v>
      </c>
      <c r="AU32" t="s">
        <v>13</v>
      </c>
      <c r="AV32" t="s">
        <v>13</v>
      </c>
      <c r="AW32" t="s">
        <v>13</v>
      </c>
      <c r="AX32" t="s">
        <v>13</v>
      </c>
      <c r="AY32" t="s">
        <v>13</v>
      </c>
      <c r="AZ32" t="s">
        <v>13</v>
      </c>
      <c r="BA32" t="s">
        <v>13</v>
      </c>
      <c r="BB32" t="s">
        <v>13</v>
      </c>
      <c r="BC32" t="s">
        <v>13</v>
      </c>
      <c r="BD32" t="s">
        <v>13</v>
      </c>
      <c r="BE32" t="s">
        <v>13</v>
      </c>
      <c r="BF32" t="s">
        <v>14</v>
      </c>
      <c r="BG32" t="s">
        <v>13</v>
      </c>
      <c r="BH32" t="s">
        <v>13</v>
      </c>
      <c r="BI32" t="s">
        <v>13</v>
      </c>
      <c r="BJ32" t="s">
        <v>13</v>
      </c>
      <c r="BK32" t="s">
        <v>13</v>
      </c>
      <c r="BL32" t="s">
        <v>13</v>
      </c>
      <c r="BM32" t="s">
        <v>13</v>
      </c>
    </row>
    <row r="33" spans="1:65" ht="15">
      <c r="A33" s="17">
        <v>29</v>
      </c>
      <c r="B33">
        <v>16</v>
      </c>
      <c r="C33" t="s">
        <v>78</v>
      </c>
      <c r="D33">
        <v>9</v>
      </c>
      <c r="E33">
        <v>9</v>
      </c>
      <c r="H33">
        <f t="shared" si="1"/>
        <v>1</v>
      </c>
      <c r="I33" t="s">
        <v>13</v>
      </c>
      <c r="J33" t="s">
        <v>13</v>
      </c>
      <c r="K33" t="s">
        <v>14</v>
      </c>
      <c r="L33" t="s">
        <v>13</v>
      </c>
      <c r="M33" t="s">
        <v>13</v>
      </c>
      <c r="N33" t="s">
        <v>14</v>
      </c>
      <c r="O33" t="s">
        <v>13</v>
      </c>
      <c r="P33" t="s">
        <v>13</v>
      </c>
      <c r="Q33" t="s">
        <v>14</v>
      </c>
      <c r="R33" t="s">
        <v>13</v>
      </c>
      <c r="S33" t="s">
        <v>13</v>
      </c>
      <c r="T33" t="s">
        <v>14</v>
      </c>
      <c r="U33" t="s">
        <v>13</v>
      </c>
      <c r="V33" t="s">
        <v>13</v>
      </c>
      <c r="W33" t="s">
        <v>14</v>
      </c>
      <c r="X33" t="s">
        <v>13</v>
      </c>
      <c r="Y33" t="s">
        <v>13</v>
      </c>
      <c r="Z33" t="s">
        <v>14</v>
      </c>
      <c r="AA33" t="s">
        <v>13</v>
      </c>
      <c r="AB33" t="s">
        <v>13</v>
      </c>
      <c r="AC33" t="s">
        <v>14</v>
      </c>
      <c r="AD33" t="s">
        <v>13</v>
      </c>
      <c r="AE33" t="s">
        <v>13</v>
      </c>
      <c r="AF33" t="s">
        <v>14</v>
      </c>
      <c r="AG33" t="s">
        <v>13</v>
      </c>
      <c r="AH33" t="s">
        <v>13</v>
      </c>
      <c r="AI33" t="s">
        <v>14</v>
      </c>
      <c r="AJ33" t="s">
        <v>13</v>
      </c>
      <c r="AK33" t="s">
        <v>13</v>
      </c>
      <c r="AL33" t="s">
        <v>14</v>
      </c>
      <c r="AM33" t="s">
        <v>13</v>
      </c>
      <c r="AN33" t="s">
        <v>13</v>
      </c>
      <c r="AO33" t="s">
        <v>14</v>
      </c>
      <c r="AP33" t="s">
        <v>13</v>
      </c>
      <c r="AQ33" t="s">
        <v>13</v>
      </c>
      <c r="AR33" t="s">
        <v>14</v>
      </c>
      <c r="AS33" t="s">
        <v>13</v>
      </c>
      <c r="AT33" t="s">
        <v>13</v>
      </c>
      <c r="AU33" t="s">
        <v>14</v>
      </c>
      <c r="AV33" t="s">
        <v>13</v>
      </c>
      <c r="AW33" t="s">
        <v>13</v>
      </c>
      <c r="AX33" t="s">
        <v>14</v>
      </c>
      <c r="AY33" t="s">
        <v>13</v>
      </c>
      <c r="AZ33" t="s">
        <v>13</v>
      </c>
      <c r="BA33" t="s">
        <v>14</v>
      </c>
      <c r="BB33" t="s">
        <v>13</v>
      </c>
      <c r="BC33" t="s">
        <v>13</v>
      </c>
      <c r="BD33" t="s">
        <v>14</v>
      </c>
      <c r="BE33" t="s">
        <v>13</v>
      </c>
      <c r="BF33" t="s">
        <v>13</v>
      </c>
      <c r="BG33" t="s">
        <v>14</v>
      </c>
      <c r="BH33" t="s">
        <v>13</v>
      </c>
      <c r="BI33" t="s">
        <v>13</v>
      </c>
      <c r="BJ33" t="s">
        <v>14</v>
      </c>
      <c r="BK33" t="s">
        <v>13</v>
      </c>
      <c r="BL33" t="s">
        <v>13</v>
      </c>
      <c r="BM33" t="s">
        <v>14</v>
      </c>
    </row>
    <row r="34" spans="1:65" ht="15">
      <c r="A34" s="17">
        <v>30</v>
      </c>
      <c r="B34">
        <v>15</v>
      </c>
      <c r="C34" t="s">
        <v>74</v>
      </c>
      <c r="D34">
        <v>9</v>
      </c>
      <c r="H34">
        <f t="shared" si="1"/>
        <v>0</v>
      </c>
      <c r="I34" t="s">
        <v>15</v>
      </c>
      <c r="J34" t="s">
        <v>12</v>
      </c>
      <c r="K34" t="s">
        <v>13</v>
      </c>
      <c r="L34" t="s">
        <v>14</v>
      </c>
      <c r="M34" t="s">
        <v>15</v>
      </c>
      <c r="N34" t="s">
        <v>12</v>
      </c>
      <c r="O34" t="s">
        <v>13</v>
      </c>
      <c r="P34" t="s">
        <v>15</v>
      </c>
      <c r="Q34" t="s">
        <v>13</v>
      </c>
      <c r="R34" t="s">
        <v>13</v>
      </c>
      <c r="S34" t="s">
        <v>13</v>
      </c>
      <c r="T34" t="s">
        <v>13</v>
      </c>
      <c r="U34" t="s">
        <v>12</v>
      </c>
      <c r="V34" t="s">
        <v>12</v>
      </c>
      <c r="W34" t="s">
        <v>12</v>
      </c>
      <c r="X34" t="s">
        <v>12</v>
      </c>
      <c r="Y34" t="s">
        <v>14</v>
      </c>
      <c r="Z34" t="s">
        <v>14</v>
      </c>
      <c r="AA34" t="s">
        <v>15</v>
      </c>
      <c r="AB34" t="s">
        <v>15</v>
      </c>
      <c r="AC34" t="s">
        <v>15</v>
      </c>
      <c r="AD34" t="s">
        <v>15</v>
      </c>
      <c r="AE34" t="s">
        <v>15</v>
      </c>
      <c r="AF34" t="s">
        <v>15</v>
      </c>
      <c r="AG34" t="s">
        <v>12</v>
      </c>
      <c r="AH34" t="s">
        <v>12</v>
      </c>
      <c r="AI34" t="s">
        <v>12</v>
      </c>
      <c r="AJ34" t="s">
        <v>13</v>
      </c>
      <c r="AK34" t="s">
        <v>13</v>
      </c>
      <c r="AL34" t="s">
        <v>13</v>
      </c>
      <c r="AM34" t="s">
        <v>14</v>
      </c>
      <c r="AN34" t="s">
        <v>14</v>
      </c>
      <c r="AO34" t="s">
        <v>14</v>
      </c>
      <c r="AP34" t="s">
        <v>15</v>
      </c>
      <c r="AQ34" t="s">
        <v>13</v>
      </c>
      <c r="AR34" t="s">
        <v>12</v>
      </c>
      <c r="AS34" t="s">
        <v>13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13</v>
      </c>
      <c r="BC34" t="s">
        <v>13</v>
      </c>
      <c r="BD34" t="s">
        <v>13</v>
      </c>
      <c r="BE34" t="s">
        <v>13</v>
      </c>
      <c r="BF34" t="s">
        <v>14</v>
      </c>
      <c r="BG34" t="s">
        <v>14</v>
      </c>
      <c r="BH34" t="s">
        <v>14</v>
      </c>
      <c r="BI34" t="s">
        <v>14</v>
      </c>
      <c r="BJ34" t="s">
        <v>14</v>
      </c>
      <c r="BK34" t="s">
        <v>14</v>
      </c>
      <c r="BL34" t="s">
        <v>14</v>
      </c>
      <c r="BM34" t="s">
        <v>15</v>
      </c>
    </row>
    <row r="35" spans="1:65" ht="15">
      <c r="A35" s="17">
        <v>31</v>
      </c>
      <c r="B35">
        <v>17</v>
      </c>
      <c r="C35" t="s">
        <v>74</v>
      </c>
      <c r="D35">
        <v>9</v>
      </c>
      <c r="E35">
        <v>8</v>
      </c>
      <c r="F35">
        <v>9</v>
      </c>
      <c r="H35">
        <f t="shared" si="1"/>
        <v>2</v>
      </c>
      <c r="I35" t="s">
        <v>13</v>
      </c>
      <c r="J35" t="s">
        <v>13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t="s">
        <v>13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t="s">
        <v>13</v>
      </c>
      <c r="W35" t="s">
        <v>13</v>
      </c>
      <c r="X35" t="s">
        <v>13</v>
      </c>
      <c r="Y35" t="s">
        <v>13</v>
      </c>
      <c r="Z35" t="s">
        <v>13</v>
      </c>
      <c r="AA35" t="s">
        <v>13</v>
      </c>
      <c r="AB35" t="s">
        <v>13</v>
      </c>
      <c r="AC35" t="s">
        <v>13</v>
      </c>
      <c r="AD35" t="s">
        <v>13</v>
      </c>
      <c r="AE35" t="s">
        <v>13</v>
      </c>
      <c r="AF35" t="s">
        <v>13</v>
      </c>
      <c r="AG35" t="s">
        <v>13</v>
      </c>
      <c r="AH35" t="s">
        <v>13</v>
      </c>
      <c r="AI35" t="s">
        <v>13</v>
      </c>
      <c r="AJ35" t="s">
        <v>13</v>
      </c>
      <c r="AK35" t="s">
        <v>13</v>
      </c>
      <c r="AL35" t="s">
        <v>13</v>
      </c>
      <c r="AM35" t="s">
        <v>13</v>
      </c>
      <c r="AN35" t="s">
        <v>13</v>
      </c>
      <c r="AO35" t="s">
        <v>13</v>
      </c>
      <c r="AP35" t="s">
        <v>13</v>
      </c>
      <c r="AQ35" t="s">
        <v>13</v>
      </c>
      <c r="AR35" t="s">
        <v>13</v>
      </c>
      <c r="AS35" t="s">
        <v>13</v>
      </c>
      <c r="AT35" t="s">
        <v>13</v>
      </c>
      <c r="AU35" t="s">
        <v>13</v>
      </c>
      <c r="AV35" t="s">
        <v>13</v>
      </c>
      <c r="AW35" t="s">
        <v>13</v>
      </c>
      <c r="AX35" t="s">
        <v>13</v>
      </c>
      <c r="AY35" t="s">
        <v>13</v>
      </c>
      <c r="AZ35" t="s">
        <v>13</v>
      </c>
      <c r="BA35" t="s">
        <v>13</v>
      </c>
      <c r="BB35" t="s">
        <v>13</v>
      </c>
      <c r="BC35" t="s">
        <v>13</v>
      </c>
      <c r="BD35" t="s">
        <v>13</v>
      </c>
      <c r="BE35" t="s">
        <v>13</v>
      </c>
      <c r="BF35" t="s">
        <v>13</v>
      </c>
      <c r="BG35" t="s">
        <v>13</v>
      </c>
      <c r="BH35" t="s">
        <v>13</v>
      </c>
      <c r="BI35" t="s">
        <v>13</v>
      </c>
      <c r="BJ35" t="s">
        <v>13</v>
      </c>
      <c r="BK35" t="s">
        <v>13</v>
      </c>
      <c r="BL35" t="s">
        <v>13</v>
      </c>
      <c r="BM35" t="s">
        <v>13</v>
      </c>
    </row>
    <row r="36" spans="1:65" ht="15">
      <c r="A36" s="17">
        <v>32</v>
      </c>
      <c r="B36">
        <v>16</v>
      </c>
      <c r="C36" t="s">
        <v>78</v>
      </c>
      <c r="D36">
        <v>9</v>
      </c>
      <c r="E36">
        <v>7</v>
      </c>
      <c r="F36">
        <v>9</v>
      </c>
      <c r="H36">
        <f t="shared" si="1"/>
        <v>2</v>
      </c>
      <c r="I36" t="s">
        <v>14</v>
      </c>
      <c r="J36" t="s">
        <v>13</v>
      </c>
      <c r="K36" t="s">
        <v>14</v>
      </c>
      <c r="L36" t="s">
        <v>13</v>
      </c>
      <c r="M36" t="s">
        <v>13</v>
      </c>
      <c r="N36" t="s">
        <v>13</v>
      </c>
      <c r="O36" t="s">
        <v>14</v>
      </c>
      <c r="P36" t="s">
        <v>13</v>
      </c>
      <c r="Q36" t="s">
        <v>13</v>
      </c>
      <c r="R36" t="s">
        <v>13</v>
      </c>
      <c r="S36" t="s">
        <v>13</v>
      </c>
      <c r="T36" t="s">
        <v>13</v>
      </c>
      <c r="U36" t="s">
        <v>14</v>
      </c>
      <c r="V36" t="s">
        <v>14</v>
      </c>
      <c r="W36" t="s">
        <v>14</v>
      </c>
      <c r="X36" t="s">
        <v>13</v>
      </c>
      <c r="Y36" t="s">
        <v>14</v>
      </c>
      <c r="Z36" t="s">
        <v>13</v>
      </c>
      <c r="AA36" t="s">
        <v>14</v>
      </c>
      <c r="AB36" t="s">
        <v>13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13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t="s">
        <v>13</v>
      </c>
      <c r="AO36" t="s">
        <v>13</v>
      </c>
      <c r="AP36" t="s">
        <v>13</v>
      </c>
      <c r="AQ36" t="s">
        <v>13</v>
      </c>
      <c r="AR36" t="s">
        <v>13</v>
      </c>
      <c r="AS36" t="s">
        <v>13</v>
      </c>
      <c r="AT36" t="s">
        <v>13</v>
      </c>
      <c r="AU36" t="s">
        <v>13</v>
      </c>
      <c r="AV36" t="s">
        <v>13</v>
      </c>
      <c r="AW36" t="s">
        <v>13</v>
      </c>
      <c r="AX36" t="s">
        <v>13</v>
      </c>
      <c r="AY36" t="s">
        <v>13</v>
      </c>
      <c r="AZ36" t="s">
        <v>13</v>
      </c>
      <c r="BA36" t="s">
        <v>13</v>
      </c>
      <c r="BB36" t="s">
        <v>13</v>
      </c>
      <c r="BC36" t="s">
        <v>13</v>
      </c>
      <c r="BD36" t="s">
        <v>13</v>
      </c>
      <c r="BE36" t="s">
        <v>13</v>
      </c>
      <c r="BF36" t="s">
        <v>13</v>
      </c>
      <c r="BG36" t="s">
        <v>13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</row>
    <row r="37" spans="1:65" ht="15">
      <c r="A37" s="17">
        <v>33</v>
      </c>
      <c r="B37">
        <v>16</v>
      </c>
      <c r="C37" t="s">
        <v>74</v>
      </c>
      <c r="D37">
        <v>9</v>
      </c>
      <c r="E37">
        <v>7</v>
      </c>
      <c r="H37">
        <f t="shared" si="1"/>
        <v>1</v>
      </c>
      <c r="I37" t="s">
        <v>12</v>
      </c>
      <c r="J37" t="s">
        <v>13</v>
      </c>
      <c r="K37" t="s">
        <v>13</v>
      </c>
      <c r="L37" t="s">
        <v>12</v>
      </c>
      <c r="M37" t="s">
        <v>12</v>
      </c>
      <c r="N37" t="s">
        <v>13</v>
      </c>
      <c r="O37" t="s">
        <v>12</v>
      </c>
      <c r="P37" t="s">
        <v>12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t="s">
        <v>13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t="s">
        <v>13</v>
      </c>
      <c r="AC37" t="s">
        <v>12</v>
      </c>
      <c r="AD37" t="s">
        <v>12</v>
      </c>
      <c r="AE37" t="s">
        <v>13</v>
      </c>
      <c r="AF37" t="s">
        <v>13</v>
      </c>
      <c r="AG37" t="s">
        <v>13</v>
      </c>
      <c r="AH37" t="s">
        <v>13</v>
      </c>
      <c r="AI37" t="s">
        <v>13</v>
      </c>
      <c r="AJ37" t="s">
        <v>12</v>
      </c>
      <c r="AK37" t="s">
        <v>12</v>
      </c>
      <c r="AL37" t="s">
        <v>12</v>
      </c>
      <c r="AM37" t="s">
        <v>12</v>
      </c>
      <c r="AN37" t="s">
        <v>12</v>
      </c>
      <c r="AO37" t="s">
        <v>12</v>
      </c>
      <c r="AP37" t="s">
        <v>12</v>
      </c>
      <c r="AQ37" t="s">
        <v>12</v>
      </c>
      <c r="AR37" t="s">
        <v>13</v>
      </c>
      <c r="AS37" t="s">
        <v>13</v>
      </c>
      <c r="AT37" t="s">
        <v>13</v>
      </c>
      <c r="AU37" t="s">
        <v>12</v>
      </c>
      <c r="AV37" t="s">
        <v>12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13</v>
      </c>
      <c r="BE37" t="s">
        <v>13</v>
      </c>
      <c r="BF37" t="s">
        <v>12</v>
      </c>
      <c r="BG37" t="s">
        <v>13</v>
      </c>
      <c r="BH37" t="s">
        <v>12</v>
      </c>
      <c r="BI37" t="s">
        <v>12</v>
      </c>
      <c r="BJ37" t="s">
        <v>13</v>
      </c>
      <c r="BK37" t="s">
        <v>13</v>
      </c>
      <c r="BL37" t="s">
        <v>13</v>
      </c>
      <c r="BM37" t="s">
        <v>13</v>
      </c>
    </row>
    <row r="38" spans="1:65" ht="15">
      <c r="A38" s="17">
        <v>34</v>
      </c>
      <c r="B38">
        <v>16</v>
      </c>
      <c r="C38" t="s">
        <v>74</v>
      </c>
      <c r="D38">
        <v>9</v>
      </c>
      <c r="E38">
        <v>5</v>
      </c>
      <c r="F38">
        <v>7</v>
      </c>
      <c r="H38">
        <f t="shared" si="1"/>
        <v>2</v>
      </c>
      <c r="I38" t="s">
        <v>12</v>
      </c>
      <c r="J38" t="s">
        <v>13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t="s">
        <v>13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t="s">
        <v>13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t="s">
        <v>13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t="s">
        <v>13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t="s">
        <v>13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t="s">
        <v>13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t="s">
        <v>13</v>
      </c>
      <c r="BA38" t="s">
        <v>13</v>
      </c>
      <c r="BB38" t="s">
        <v>13</v>
      </c>
      <c r="BC38" t="s">
        <v>13</v>
      </c>
      <c r="BD38" t="s">
        <v>13</v>
      </c>
      <c r="BE38" t="s">
        <v>13</v>
      </c>
      <c r="BF38" t="s">
        <v>13</v>
      </c>
      <c r="BG38" t="s">
        <v>13</v>
      </c>
      <c r="BH38" t="s">
        <v>13</v>
      </c>
      <c r="BI38" t="s">
        <v>13</v>
      </c>
      <c r="BJ38" t="s">
        <v>13</v>
      </c>
      <c r="BK38" t="s">
        <v>13</v>
      </c>
      <c r="BL38" t="s">
        <v>13</v>
      </c>
      <c r="BM38" t="s">
        <v>13</v>
      </c>
    </row>
    <row r="39" spans="1:65" ht="15">
      <c r="A39" s="17">
        <v>35</v>
      </c>
      <c r="B39">
        <v>17</v>
      </c>
      <c r="C39" t="s">
        <v>74</v>
      </c>
      <c r="D39">
        <v>9</v>
      </c>
      <c r="E39">
        <v>8</v>
      </c>
      <c r="F39">
        <v>9</v>
      </c>
      <c r="H39">
        <f t="shared" si="1"/>
        <v>2</v>
      </c>
      <c r="I39" t="s">
        <v>13</v>
      </c>
      <c r="J39" t="s">
        <v>13</v>
      </c>
      <c r="K39" t="s">
        <v>13</v>
      </c>
      <c r="L39" t="s">
        <v>13</v>
      </c>
      <c r="M39" t="s">
        <v>13</v>
      </c>
      <c r="N39" t="s">
        <v>13</v>
      </c>
      <c r="O39" t="s">
        <v>13</v>
      </c>
      <c r="P39" t="s">
        <v>13</v>
      </c>
      <c r="Q39" t="s">
        <v>13</v>
      </c>
      <c r="R39" t="s">
        <v>13</v>
      </c>
      <c r="S39" t="s">
        <v>13</v>
      </c>
      <c r="T39" t="s">
        <v>13</v>
      </c>
      <c r="U39" t="s">
        <v>13</v>
      </c>
      <c r="V39" t="s">
        <v>13</v>
      </c>
      <c r="W39" t="s">
        <v>13</v>
      </c>
      <c r="X39" t="s">
        <v>13</v>
      </c>
      <c r="Y39" t="s">
        <v>13</v>
      </c>
      <c r="Z39" t="s">
        <v>13</v>
      </c>
      <c r="AA39" t="s">
        <v>13</v>
      </c>
      <c r="AB39" t="s">
        <v>13</v>
      </c>
      <c r="AC39" t="s">
        <v>13</v>
      </c>
      <c r="AD39" t="s">
        <v>14</v>
      </c>
      <c r="AE39" t="s">
        <v>14</v>
      </c>
      <c r="AF39" t="s">
        <v>13</v>
      </c>
      <c r="AG39" t="s">
        <v>14</v>
      </c>
      <c r="AH39" t="s">
        <v>14</v>
      </c>
      <c r="AI39" t="s">
        <v>14</v>
      </c>
      <c r="AJ39" t="s">
        <v>14</v>
      </c>
      <c r="AK39" t="s">
        <v>13</v>
      </c>
      <c r="AL39" t="s">
        <v>13</v>
      </c>
      <c r="AM39" t="s">
        <v>13</v>
      </c>
      <c r="AN39" t="s">
        <v>13</v>
      </c>
      <c r="AO39" t="s">
        <v>13</v>
      </c>
      <c r="AP39" t="s">
        <v>13</v>
      </c>
      <c r="AQ39" t="s">
        <v>13</v>
      </c>
      <c r="AR39" t="s">
        <v>13</v>
      </c>
      <c r="AS39" t="s">
        <v>13</v>
      </c>
      <c r="AT39" t="s">
        <v>13</v>
      </c>
      <c r="AU39" t="s">
        <v>13</v>
      </c>
      <c r="AV39" t="s">
        <v>14</v>
      </c>
      <c r="AW39" t="s">
        <v>13</v>
      </c>
      <c r="AX39" t="s">
        <v>13</v>
      </c>
      <c r="AY39" t="s">
        <v>13</v>
      </c>
      <c r="AZ39" t="s">
        <v>13</v>
      </c>
      <c r="BA39" t="s">
        <v>13</v>
      </c>
      <c r="BB39" t="s">
        <v>13</v>
      </c>
      <c r="BC39" t="s">
        <v>14</v>
      </c>
      <c r="BD39" t="s">
        <v>13</v>
      </c>
      <c r="BE39" t="s">
        <v>14</v>
      </c>
      <c r="BF39" t="s">
        <v>13</v>
      </c>
      <c r="BG39" t="s">
        <v>13</v>
      </c>
      <c r="BH39" t="s">
        <v>13</v>
      </c>
      <c r="BI39" t="s">
        <v>13</v>
      </c>
      <c r="BJ39" t="s">
        <v>13</v>
      </c>
      <c r="BK39" t="s">
        <v>13</v>
      </c>
      <c r="BL39" t="s">
        <v>13</v>
      </c>
      <c r="BM39" t="s">
        <v>13</v>
      </c>
    </row>
    <row r="40" spans="1:65" ht="15">
      <c r="A40" s="17">
        <v>36</v>
      </c>
      <c r="B40">
        <v>18</v>
      </c>
      <c r="C40" t="s">
        <v>74</v>
      </c>
      <c r="D40">
        <v>9</v>
      </c>
      <c r="E40">
        <v>7</v>
      </c>
      <c r="F40">
        <v>8</v>
      </c>
      <c r="G40">
        <v>9</v>
      </c>
      <c r="H40">
        <f t="shared" si="1"/>
        <v>3</v>
      </c>
      <c r="I40" t="s">
        <v>12</v>
      </c>
      <c r="J40" t="s">
        <v>13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t="s">
        <v>13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t="s">
        <v>13</v>
      </c>
      <c r="W40" t="s">
        <v>13</v>
      </c>
      <c r="X40" t="s">
        <v>13</v>
      </c>
      <c r="Y40" t="s">
        <v>13</v>
      </c>
      <c r="Z40" t="s">
        <v>13</v>
      </c>
      <c r="AA40" t="s">
        <v>13</v>
      </c>
      <c r="AB40" t="s">
        <v>13</v>
      </c>
      <c r="AC40" t="s">
        <v>13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13</v>
      </c>
      <c r="AJ40" t="s">
        <v>13</v>
      </c>
      <c r="AK40" t="s">
        <v>13</v>
      </c>
      <c r="AL40" t="s">
        <v>13</v>
      </c>
      <c r="AM40" t="s">
        <v>13</v>
      </c>
      <c r="AN40" t="s">
        <v>13</v>
      </c>
      <c r="AO40" t="s">
        <v>13</v>
      </c>
      <c r="AP40" t="s">
        <v>13</v>
      </c>
      <c r="AQ40" t="s">
        <v>13</v>
      </c>
      <c r="AR40" t="s">
        <v>13</v>
      </c>
      <c r="AS40" t="s">
        <v>13</v>
      </c>
      <c r="AT40" t="s">
        <v>13</v>
      </c>
      <c r="AU40" t="s">
        <v>13</v>
      </c>
      <c r="AV40" t="s">
        <v>13</v>
      </c>
      <c r="AW40" t="s">
        <v>13</v>
      </c>
      <c r="AX40" t="s">
        <v>13</v>
      </c>
      <c r="AY40" t="s">
        <v>13</v>
      </c>
      <c r="AZ40" t="s">
        <v>13</v>
      </c>
      <c r="BA40" t="s">
        <v>13</v>
      </c>
      <c r="BB40" t="s">
        <v>13</v>
      </c>
      <c r="BC40" t="s">
        <v>13</v>
      </c>
      <c r="BD40" t="s">
        <v>13</v>
      </c>
      <c r="BE40" t="s">
        <v>13</v>
      </c>
      <c r="BF40" t="s">
        <v>13</v>
      </c>
      <c r="BG40" t="s">
        <v>13</v>
      </c>
      <c r="BH40" t="s">
        <v>13</v>
      </c>
      <c r="BI40" t="s">
        <v>13</v>
      </c>
      <c r="BJ40" t="s">
        <v>13</v>
      </c>
      <c r="BK40" t="s">
        <v>13</v>
      </c>
      <c r="BL40" t="s">
        <v>13</v>
      </c>
      <c r="BM40" t="s">
        <v>13</v>
      </c>
    </row>
    <row r="41" spans="1:65" ht="15">
      <c r="A41" s="17">
        <v>37</v>
      </c>
      <c r="B41">
        <v>16</v>
      </c>
      <c r="C41" t="s">
        <v>78</v>
      </c>
      <c r="D41">
        <v>8</v>
      </c>
      <c r="E41">
        <v>9</v>
      </c>
      <c r="H41">
        <f t="shared" si="1"/>
        <v>1</v>
      </c>
      <c r="I41" t="s">
        <v>13</v>
      </c>
      <c r="J41" t="s">
        <v>13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t="s">
        <v>13</v>
      </c>
      <c r="Q41" t="s">
        <v>13</v>
      </c>
      <c r="R41" t="s">
        <v>13</v>
      </c>
      <c r="S41" t="s">
        <v>13</v>
      </c>
      <c r="T41" t="s">
        <v>14</v>
      </c>
      <c r="U41" t="s">
        <v>14</v>
      </c>
      <c r="V41" t="s">
        <v>13</v>
      </c>
      <c r="W41" t="s">
        <v>13</v>
      </c>
      <c r="X41" t="s">
        <v>14</v>
      </c>
      <c r="Y41" t="s">
        <v>13</v>
      </c>
      <c r="Z41" t="s">
        <v>13</v>
      </c>
      <c r="AA41" t="s">
        <v>13</v>
      </c>
      <c r="AB41" t="s">
        <v>13</v>
      </c>
      <c r="AC41" t="s">
        <v>13</v>
      </c>
      <c r="AD41" t="s">
        <v>13</v>
      </c>
      <c r="AE41" t="s">
        <v>13</v>
      </c>
      <c r="AF41" t="s">
        <v>13</v>
      </c>
      <c r="AG41" t="s">
        <v>13</v>
      </c>
      <c r="AH41" t="s">
        <v>13</v>
      </c>
      <c r="AI41" t="s">
        <v>13</v>
      </c>
      <c r="AJ41" t="s">
        <v>13</v>
      </c>
      <c r="AK41" t="s">
        <v>13</v>
      </c>
      <c r="AL41" t="s">
        <v>13</v>
      </c>
      <c r="AM41" t="s">
        <v>13</v>
      </c>
      <c r="AN41" t="s">
        <v>13</v>
      </c>
      <c r="AO41" t="s">
        <v>13</v>
      </c>
      <c r="AP41" t="s">
        <v>13</v>
      </c>
      <c r="AQ41" t="s">
        <v>13</v>
      </c>
      <c r="AR41" t="s">
        <v>13</v>
      </c>
      <c r="AS41" t="s">
        <v>13</v>
      </c>
      <c r="AT41" t="s">
        <v>14</v>
      </c>
      <c r="AU41" t="s">
        <v>13</v>
      </c>
      <c r="AV41" t="s">
        <v>14</v>
      </c>
      <c r="AW41" t="s">
        <v>14</v>
      </c>
      <c r="AX41" t="s">
        <v>14</v>
      </c>
      <c r="AY41" t="s">
        <v>13</v>
      </c>
      <c r="AZ41" t="s">
        <v>14</v>
      </c>
      <c r="BA41" t="s">
        <v>13</v>
      </c>
      <c r="BB41" t="s">
        <v>13</v>
      </c>
      <c r="BC41" t="s">
        <v>12</v>
      </c>
      <c r="BD41" t="s">
        <v>13</v>
      </c>
      <c r="BE41" t="s">
        <v>14</v>
      </c>
      <c r="BF41" t="s">
        <v>13</v>
      </c>
      <c r="BG41" t="s">
        <v>13</v>
      </c>
      <c r="BH41" t="s">
        <v>13</v>
      </c>
      <c r="BI41" t="s">
        <v>13</v>
      </c>
      <c r="BJ41" t="s">
        <v>13</v>
      </c>
      <c r="BK41" t="s">
        <v>13</v>
      </c>
      <c r="BL41" t="s">
        <v>13</v>
      </c>
      <c r="BM41" t="s">
        <v>13</v>
      </c>
    </row>
    <row r="42" spans="1:65" ht="15">
      <c r="A42" s="17">
        <v>38</v>
      </c>
      <c r="B42">
        <v>17</v>
      </c>
      <c r="C42" t="s">
        <v>78</v>
      </c>
      <c r="D42">
        <v>9</v>
      </c>
      <c r="E42">
        <v>6</v>
      </c>
      <c r="F42">
        <v>9</v>
      </c>
      <c r="H42">
        <f t="shared" si="1"/>
        <v>2</v>
      </c>
      <c r="I42" t="s">
        <v>13</v>
      </c>
      <c r="J42" t="s">
        <v>13</v>
      </c>
      <c r="K42" t="s">
        <v>13</v>
      </c>
      <c r="L42" t="s">
        <v>13</v>
      </c>
      <c r="M42" t="s">
        <v>12</v>
      </c>
      <c r="N42" t="s">
        <v>13</v>
      </c>
      <c r="O42" t="s">
        <v>12</v>
      </c>
      <c r="P42" t="s">
        <v>13</v>
      </c>
      <c r="Q42" t="s">
        <v>12</v>
      </c>
      <c r="R42" t="s">
        <v>12</v>
      </c>
      <c r="S42" t="s">
        <v>12</v>
      </c>
      <c r="T42" t="s">
        <v>13</v>
      </c>
      <c r="U42" t="s">
        <v>13</v>
      </c>
      <c r="V42" t="s">
        <v>13</v>
      </c>
      <c r="W42" t="s">
        <v>12</v>
      </c>
      <c r="X42" t="s">
        <v>13</v>
      </c>
      <c r="Y42" t="s">
        <v>13</v>
      </c>
      <c r="Z42" t="s">
        <v>12</v>
      </c>
      <c r="AA42" t="s">
        <v>13</v>
      </c>
      <c r="AB42" t="s">
        <v>13</v>
      </c>
      <c r="AC42" t="s">
        <v>13</v>
      </c>
      <c r="AD42" t="s">
        <v>13</v>
      </c>
      <c r="AE42" t="s">
        <v>12</v>
      </c>
      <c r="AF42" t="s">
        <v>13</v>
      </c>
      <c r="AG42" t="s">
        <v>13</v>
      </c>
      <c r="AH42" t="s">
        <v>13</v>
      </c>
      <c r="AI42" t="s">
        <v>12</v>
      </c>
      <c r="AJ42" t="s">
        <v>12</v>
      </c>
      <c r="AK42" t="s">
        <v>13</v>
      </c>
      <c r="AL42" t="s">
        <v>12</v>
      </c>
      <c r="AM42" t="s">
        <v>13</v>
      </c>
      <c r="AN42" t="s">
        <v>13</v>
      </c>
      <c r="AO42" t="s">
        <v>13</v>
      </c>
      <c r="AP42" t="s">
        <v>13</v>
      </c>
      <c r="AQ42" t="s">
        <v>12</v>
      </c>
      <c r="AR42" t="s">
        <v>13</v>
      </c>
      <c r="AS42" t="s">
        <v>12</v>
      </c>
      <c r="AT42" t="s">
        <v>12</v>
      </c>
      <c r="AU42" t="s">
        <v>13</v>
      </c>
      <c r="AV42" t="s">
        <v>13</v>
      </c>
      <c r="AW42" t="s">
        <v>13</v>
      </c>
      <c r="AX42" t="s">
        <v>12</v>
      </c>
      <c r="AY42" t="s">
        <v>13</v>
      </c>
      <c r="AZ42" t="s">
        <v>13</v>
      </c>
      <c r="BA42" t="s">
        <v>13</v>
      </c>
      <c r="BB42" t="s">
        <v>12</v>
      </c>
      <c r="BC42" t="s">
        <v>13</v>
      </c>
      <c r="BD42" t="s">
        <v>13</v>
      </c>
      <c r="BE42" t="s">
        <v>12</v>
      </c>
      <c r="BF42" t="s">
        <v>12</v>
      </c>
      <c r="BG42" t="s">
        <v>13</v>
      </c>
      <c r="BH42" t="s">
        <v>13</v>
      </c>
      <c r="BI42" t="s">
        <v>13</v>
      </c>
      <c r="BJ42" t="s">
        <v>12</v>
      </c>
      <c r="BK42" t="s">
        <v>12</v>
      </c>
      <c r="BL42" t="s">
        <v>13</v>
      </c>
      <c r="BM42" t="s">
        <v>12</v>
      </c>
    </row>
    <row r="43" spans="1:65" ht="15">
      <c r="A43" s="18">
        <v>39</v>
      </c>
      <c r="B43">
        <v>15</v>
      </c>
      <c r="C43" t="s">
        <v>78</v>
      </c>
      <c r="D43">
        <v>9</v>
      </c>
      <c r="H43">
        <f t="shared" si="1"/>
        <v>0</v>
      </c>
      <c r="I43" t="s">
        <v>12</v>
      </c>
      <c r="J43" t="s">
        <v>14</v>
      </c>
      <c r="K43" t="s">
        <v>13</v>
      </c>
      <c r="L43" t="s">
        <v>12</v>
      </c>
      <c r="M43" t="s">
        <v>12</v>
      </c>
      <c r="N43" t="s">
        <v>13</v>
      </c>
      <c r="O43" t="s">
        <v>15</v>
      </c>
      <c r="P43" t="s">
        <v>12</v>
      </c>
      <c r="Q43" t="s">
        <v>13</v>
      </c>
      <c r="R43" t="s">
        <v>13</v>
      </c>
      <c r="S43" t="s">
        <v>14</v>
      </c>
      <c r="T43" t="s">
        <v>14</v>
      </c>
      <c r="U43" t="s">
        <v>15</v>
      </c>
      <c r="V43" t="s">
        <v>15</v>
      </c>
      <c r="W43" t="s">
        <v>12</v>
      </c>
      <c r="X43" t="s">
        <v>15</v>
      </c>
      <c r="Y43" t="s">
        <v>15</v>
      </c>
      <c r="Z43" t="s">
        <v>15</v>
      </c>
      <c r="AA43" t="s">
        <v>13</v>
      </c>
      <c r="AB43" t="s">
        <v>13</v>
      </c>
      <c r="AC43" t="s">
        <v>13</v>
      </c>
      <c r="AD43" t="s">
        <v>13</v>
      </c>
      <c r="AE43" t="s">
        <v>14</v>
      </c>
      <c r="AF43" t="s">
        <v>14</v>
      </c>
      <c r="AG43" t="s">
        <v>13</v>
      </c>
      <c r="AH43" t="s">
        <v>12</v>
      </c>
      <c r="AI43" t="s">
        <v>13</v>
      </c>
      <c r="AJ43" t="s">
        <v>13</v>
      </c>
      <c r="AK43" t="s">
        <v>15</v>
      </c>
      <c r="AL43" t="s">
        <v>13</v>
      </c>
      <c r="AM43" t="s">
        <v>15</v>
      </c>
      <c r="AN43" t="s">
        <v>14</v>
      </c>
      <c r="AO43" t="s">
        <v>12</v>
      </c>
      <c r="AP43" t="s">
        <v>15</v>
      </c>
      <c r="AQ43" t="s">
        <v>13</v>
      </c>
      <c r="AR43" t="s">
        <v>13</v>
      </c>
      <c r="AS43" t="s">
        <v>12</v>
      </c>
      <c r="AT43" t="s">
        <v>13</v>
      </c>
      <c r="AU43" t="s">
        <v>13</v>
      </c>
      <c r="AV43" t="s">
        <v>14</v>
      </c>
      <c r="AW43" t="s">
        <v>13</v>
      </c>
      <c r="AX43" t="s">
        <v>14</v>
      </c>
      <c r="AY43" t="s">
        <v>12</v>
      </c>
      <c r="AZ43" t="s">
        <v>14</v>
      </c>
      <c r="BA43" t="s">
        <v>13</v>
      </c>
      <c r="BB43" t="s">
        <v>12</v>
      </c>
      <c r="BC43" t="s">
        <v>13</v>
      </c>
      <c r="BD43" t="s">
        <v>12</v>
      </c>
      <c r="BE43" t="s">
        <v>13</v>
      </c>
      <c r="BF43" t="s">
        <v>14</v>
      </c>
      <c r="BG43" t="s">
        <v>13</v>
      </c>
      <c r="BH43" t="s">
        <v>13</v>
      </c>
      <c r="BI43" t="s">
        <v>13</v>
      </c>
      <c r="BJ43" t="s">
        <v>13</v>
      </c>
      <c r="BK43" t="s">
        <v>13</v>
      </c>
      <c r="BL43" t="s">
        <v>13</v>
      </c>
      <c r="BM43" t="s">
        <v>13</v>
      </c>
    </row>
    <row r="44" spans="1:65" ht="15">
      <c r="A44" s="18">
        <v>40</v>
      </c>
      <c r="B44">
        <v>15</v>
      </c>
      <c r="C44" t="s">
        <v>74</v>
      </c>
      <c r="D44">
        <v>9</v>
      </c>
      <c r="H44">
        <f t="shared" si="1"/>
        <v>0</v>
      </c>
      <c r="I44" t="s">
        <v>13</v>
      </c>
      <c r="J44" t="s">
        <v>14</v>
      </c>
      <c r="K44" t="s">
        <v>13</v>
      </c>
      <c r="L44" t="s">
        <v>13</v>
      </c>
      <c r="M44" t="s">
        <v>13</v>
      </c>
      <c r="N44" t="s">
        <v>13</v>
      </c>
      <c r="O44" t="s">
        <v>12</v>
      </c>
      <c r="P44" t="s">
        <v>13</v>
      </c>
      <c r="Q44" t="s">
        <v>13</v>
      </c>
      <c r="R44" t="s">
        <v>13</v>
      </c>
      <c r="S44" t="s">
        <v>13</v>
      </c>
      <c r="T44" t="s">
        <v>14</v>
      </c>
      <c r="U44" t="s">
        <v>13</v>
      </c>
      <c r="V44" t="s">
        <v>13</v>
      </c>
      <c r="W44" t="s">
        <v>12</v>
      </c>
      <c r="X44" t="s">
        <v>12</v>
      </c>
      <c r="Y44" t="s">
        <v>12</v>
      </c>
      <c r="Z44" t="s">
        <v>13</v>
      </c>
      <c r="AA44" t="s">
        <v>13</v>
      </c>
      <c r="AB44" t="s">
        <v>13</v>
      </c>
      <c r="AC44" t="s">
        <v>12</v>
      </c>
      <c r="AD44" t="s">
        <v>14</v>
      </c>
      <c r="AE44" t="s">
        <v>12</v>
      </c>
      <c r="AF44" t="s">
        <v>12</v>
      </c>
      <c r="AG44" t="s">
        <v>13</v>
      </c>
      <c r="AH44" t="s">
        <v>14</v>
      </c>
      <c r="AI44" t="s">
        <v>13</v>
      </c>
      <c r="AJ44" t="s">
        <v>12</v>
      </c>
      <c r="AK44" t="s">
        <v>13</v>
      </c>
      <c r="AL44" t="s">
        <v>14</v>
      </c>
      <c r="AM44" t="s">
        <v>13</v>
      </c>
      <c r="AN44" t="s">
        <v>14</v>
      </c>
      <c r="AO44" t="s">
        <v>12</v>
      </c>
      <c r="AP44" t="s">
        <v>12</v>
      </c>
      <c r="AQ44" t="s">
        <v>13</v>
      </c>
      <c r="AR44" t="s">
        <v>12</v>
      </c>
      <c r="AS44" t="s">
        <v>13</v>
      </c>
      <c r="AT44" t="s">
        <v>12</v>
      </c>
      <c r="AU44" t="s">
        <v>13</v>
      </c>
      <c r="AV44" t="s">
        <v>13</v>
      </c>
      <c r="AW44" t="s">
        <v>12</v>
      </c>
      <c r="AX44" t="s">
        <v>13</v>
      </c>
      <c r="AY44" t="s">
        <v>13</v>
      </c>
      <c r="AZ44" t="s">
        <v>13</v>
      </c>
      <c r="BA44" t="s">
        <v>12</v>
      </c>
      <c r="BB44" t="s">
        <v>12</v>
      </c>
      <c r="BC44" t="s">
        <v>12</v>
      </c>
      <c r="BD44" t="s">
        <v>12</v>
      </c>
      <c r="BE44" t="s">
        <v>13</v>
      </c>
      <c r="BF44" t="s">
        <v>12</v>
      </c>
      <c r="BG44" t="s">
        <v>12</v>
      </c>
      <c r="BH44" t="s">
        <v>13</v>
      </c>
      <c r="BI44" t="s">
        <v>13</v>
      </c>
      <c r="BJ44" t="s">
        <v>12</v>
      </c>
      <c r="BK44" t="s">
        <v>12</v>
      </c>
      <c r="BL44" t="s">
        <v>12</v>
      </c>
      <c r="BM44" t="s">
        <v>15</v>
      </c>
    </row>
    <row r="45" spans="1:65" ht="15">
      <c r="A45" s="18">
        <v>41</v>
      </c>
      <c r="B45">
        <v>14</v>
      </c>
      <c r="C45" t="s">
        <v>74</v>
      </c>
      <c r="D45">
        <v>9</v>
      </c>
      <c r="H45">
        <f t="shared" si="1"/>
        <v>0</v>
      </c>
      <c r="I45" t="s">
        <v>13</v>
      </c>
      <c r="J45" t="s">
        <v>13</v>
      </c>
      <c r="K45" t="s">
        <v>14</v>
      </c>
      <c r="L45" t="s">
        <v>14</v>
      </c>
      <c r="M45" t="s">
        <v>13</v>
      </c>
      <c r="N45" t="s">
        <v>13</v>
      </c>
      <c r="O45" t="s">
        <v>13</v>
      </c>
      <c r="P45" t="s">
        <v>13</v>
      </c>
      <c r="Q45" t="s">
        <v>14</v>
      </c>
      <c r="R45" t="s">
        <v>13</v>
      </c>
      <c r="S45" t="s">
        <v>13</v>
      </c>
      <c r="T45" t="s">
        <v>13</v>
      </c>
      <c r="U45" t="s">
        <v>14</v>
      </c>
      <c r="V45" t="s">
        <v>13</v>
      </c>
      <c r="W45" t="s">
        <v>13</v>
      </c>
      <c r="X45" t="s">
        <v>13</v>
      </c>
      <c r="Y45" t="s">
        <v>13</v>
      </c>
      <c r="Z45" t="s">
        <v>13</v>
      </c>
      <c r="AA45" t="s">
        <v>13</v>
      </c>
      <c r="AB45" t="s">
        <v>13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t="s">
        <v>14</v>
      </c>
      <c r="AI45" t="s">
        <v>14</v>
      </c>
      <c r="AJ45" t="s">
        <v>13</v>
      </c>
      <c r="AK45" t="s">
        <v>14</v>
      </c>
      <c r="AL45" t="s">
        <v>13</v>
      </c>
      <c r="AM45" t="s">
        <v>14</v>
      </c>
      <c r="AN45" t="s">
        <v>13</v>
      </c>
      <c r="AO45" t="s">
        <v>13</v>
      </c>
      <c r="AP45" t="s">
        <v>13</v>
      </c>
      <c r="AQ45" t="s">
        <v>13</v>
      </c>
      <c r="AR45" t="s">
        <v>13</v>
      </c>
      <c r="AS45" t="s">
        <v>14</v>
      </c>
      <c r="AT45" t="s">
        <v>14</v>
      </c>
      <c r="AU45" t="s">
        <v>13</v>
      </c>
      <c r="AV45" t="s">
        <v>13</v>
      </c>
      <c r="AW45" t="s">
        <v>13</v>
      </c>
      <c r="AX45" t="s">
        <v>13</v>
      </c>
      <c r="AY45" t="s">
        <v>13</v>
      </c>
      <c r="AZ45" t="s">
        <v>13</v>
      </c>
      <c r="BA45" t="s">
        <v>12</v>
      </c>
      <c r="BB45" t="s">
        <v>13</v>
      </c>
      <c r="BC45" t="s">
        <v>14</v>
      </c>
      <c r="BD45" t="s">
        <v>13</v>
      </c>
      <c r="BE45" t="s">
        <v>13</v>
      </c>
      <c r="BF45" t="s">
        <v>13</v>
      </c>
      <c r="BG45" t="s">
        <v>13</v>
      </c>
      <c r="BH45" t="s">
        <v>12</v>
      </c>
      <c r="BI45" t="s">
        <v>13</v>
      </c>
      <c r="BJ45" t="s">
        <v>12</v>
      </c>
      <c r="BK45" t="s">
        <v>12</v>
      </c>
      <c r="BL45" t="s">
        <v>13</v>
      </c>
      <c r="BM45" t="s">
        <v>13</v>
      </c>
    </row>
    <row r="46" spans="1:65" ht="15">
      <c r="A46" s="18">
        <v>42</v>
      </c>
      <c r="B46">
        <v>14</v>
      </c>
      <c r="C46" t="s">
        <v>74</v>
      </c>
      <c r="D46">
        <v>9</v>
      </c>
      <c r="H46">
        <f t="shared" si="1"/>
        <v>0</v>
      </c>
      <c r="I46" t="s">
        <v>13</v>
      </c>
      <c r="J46" t="s">
        <v>13</v>
      </c>
      <c r="K46" t="s">
        <v>13</v>
      </c>
      <c r="L46" t="s">
        <v>13</v>
      </c>
      <c r="M46" t="s">
        <v>13</v>
      </c>
      <c r="N46" t="s">
        <v>13</v>
      </c>
      <c r="O46" t="s">
        <v>12</v>
      </c>
      <c r="P46" t="s">
        <v>13</v>
      </c>
      <c r="Q46" t="s">
        <v>15</v>
      </c>
      <c r="R46" t="s">
        <v>12</v>
      </c>
      <c r="S46" t="s">
        <v>13</v>
      </c>
      <c r="T46" t="s">
        <v>14</v>
      </c>
      <c r="U46" t="s">
        <v>13</v>
      </c>
      <c r="V46" t="s">
        <v>13</v>
      </c>
      <c r="W46" t="s">
        <v>13</v>
      </c>
      <c r="X46" t="s">
        <v>13</v>
      </c>
      <c r="Y46" t="s">
        <v>12</v>
      </c>
      <c r="Z46" t="s">
        <v>12</v>
      </c>
      <c r="AA46" t="s">
        <v>12</v>
      </c>
      <c r="AB46" t="s">
        <v>13</v>
      </c>
      <c r="AC46" t="s">
        <v>12</v>
      </c>
      <c r="AD46" t="s">
        <v>13</v>
      </c>
      <c r="AE46" t="s">
        <v>13</v>
      </c>
      <c r="AF46" t="s">
        <v>12</v>
      </c>
      <c r="AG46" t="s">
        <v>15</v>
      </c>
      <c r="AH46" t="s">
        <v>12</v>
      </c>
      <c r="AI46" t="s">
        <v>12</v>
      </c>
      <c r="AJ46" t="s">
        <v>13</v>
      </c>
      <c r="AK46" t="s">
        <v>13</v>
      </c>
      <c r="AL46" t="s">
        <v>12</v>
      </c>
      <c r="AM46" t="s">
        <v>12</v>
      </c>
      <c r="AN46" t="s">
        <v>13</v>
      </c>
      <c r="AO46" t="s">
        <v>13</v>
      </c>
      <c r="AP46" t="s">
        <v>13</v>
      </c>
      <c r="AQ46" t="s">
        <v>13</v>
      </c>
      <c r="AR46" t="s">
        <v>12</v>
      </c>
      <c r="AS46" t="s">
        <v>14</v>
      </c>
      <c r="AT46" t="s">
        <v>13</v>
      </c>
      <c r="AU46" t="s">
        <v>12</v>
      </c>
      <c r="AV46" t="s">
        <v>14</v>
      </c>
      <c r="AW46" t="s">
        <v>13</v>
      </c>
      <c r="AX46" t="s">
        <v>13</v>
      </c>
      <c r="AY46" t="s">
        <v>13</v>
      </c>
      <c r="AZ46" t="s">
        <v>12</v>
      </c>
      <c r="BA46" t="s">
        <v>13</v>
      </c>
      <c r="BB46" t="s">
        <v>12</v>
      </c>
      <c r="BC46" t="s">
        <v>13</v>
      </c>
      <c r="BD46" t="s">
        <v>12</v>
      </c>
      <c r="BE46" t="s">
        <v>13</v>
      </c>
      <c r="BF46" t="s">
        <v>13</v>
      </c>
      <c r="BG46" t="s">
        <v>12</v>
      </c>
      <c r="BH46" t="s">
        <v>13</v>
      </c>
      <c r="BI46" t="s">
        <v>13</v>
      </c>
      <c r="BJ46" t="s">
        <v>12</v>
      </c>
      <c r="BK46" t="s">
        <v>13</v>
      </c>
      <c r="BL46" t="s">
        <v>13</v>
      </c>
      <c r="BM46" t="s">
        <v>13</v>
      </c>
    </row>
    <row r="47" spans="1:65" ht="15">
      <c r="A47" s="18">
        <v>43</v>
      </c>
      <c r="B47">
        <v>14</v>
      </c>
      <c r="C47" t="s">
        <v>74</v>
      </c>
      <c r="D47">
        <v>9</v>
      </c>
      <c r="H47">
        <f t="shared" si="1"/>
        <v>0</v>
      </c>
      <c r="I47" t="s">
        <v>14</v>
      </c>
      <c r="J47" t="s">
        <v>13</v>
      </c>
      <c r="K47" t="s">
        <v>13</v>
      </c>
      <c r="L47" t="s">
        <v>13</v>
      </c>
      <c r="M47" t="s">
        <v>13</v>
      </c>
      <c r="N47" t="s">
        <v>13</v>
      </c>
      <c r="O47" t="s">
        <v>12</v>
      </c>
      <c r="P47" t="s">
        <v>12</v>
      </c>
      <c r="Q47" t="s">
        <v>13</v>
      </c>
      <c r="R47" t="s">
        <v>12</v>
      </c>
      <c r="S47" t="s">
        <v>13</v>
      </c>
      <c r="T47" t="s">
        <v>14</v>
      </c>
      <c r="U47" t="s">
        <v>13</v>
      </c>
      <c r="V47" t="s">
        <v>13</v>
      </c>
      <c r="W47" t="s">
        <v>12</v>
      </c>
      <c r="X47" t="s">
        <v>13</v>
      </c>
      <c r="Y47" t="s">
        <v>13</v>
      </c>
      <c r="Z47" t="s">
        <v>12</v>
      </c>
      <c r="AA47" t="s">
        <v>13</v>
      </c>
      <c r="AB47" t="s">
        <v>13</v>
      </c>
      <c r="AC47" t="s">
        <v>12</v>
      </c>
      <c r="AD47" t="s">
        <v>14</v>
      </c>
      <c r="AE47" t="s">
        <v>13</v>
      </c>
      <c r="AF47" t="s">
        <v>13</v>
      </c>
      <c r="AG47" t="s">
        <v>13</v>
      </c>
      <c r="AH47" t="s">
        <v>13</v>
      </c>
      <c r="AI47" t="s">
        <v>13</v>
      </c>
      <c r="AJ47" t="s">
        <v>12</v>
      </c>
      <c r="AK47" t="s">
        <v>12</v>
      </c>
      <c r="AL47" t="s">
        <v>14</v>
      </c>
      <c r="AM47" t="s">
        <v>12</v>
      </c>
      <c r="AN47" t="s">
        <v>14</v>
      </c>
      <c r="AO47" t="s">
        <v>12</v>
      </c>
      <c r="AP47" t="s">
        <v>12</v>
      </c>
      <c r="AQ47" t="s">
        <v>13</v>
      </c>
      <c r="AR47" t="s">
        <v>13</v>
      </c>
      <c r="AS47" t="s">
        <v>13</v>
      </c>
      <c r="AT47" t="s">
        <v>13</v>
      </c>
      <c r="AU47" t="s">
        <v>13</v>
      </c>
      <c r="AV47" t="s">
        <v>14</v>
      </c>
      <c r="AW47" t="s">
        <v>13</v>
      </c>
      <c r="AX47" t="s">
        <v>13</v>
      </c>
      <c r="AY47" t="s">
        <v>14</v>
      </c>
      <c r="AZ47" t="s">
        <v>13</v>
      </c>
      <c r="BA47" t="s">
        <v>12</v>
      </c>
      <c r="BB47" t="s">
        <v>12</v>
      </c>
      <c r="BC47" t="s">
        <v>13</v>
      </c>
      <c r="BD47" t="s">
        <v>14</v>
      </c>
      <c r="BE47" t="s">
        <v>12</v>
      </c>
      <c r="BF47" t="s">
        <v>14</v>
      </c>
      <c r="BG47" t="s">
        <v>12</v>
      </c>
      <c r="BH47" t="s">
        <v>12</v>
      </c>
      <c r="BI47" t="s">
        <v>13</v>
      </c>
      <c r="BJ47" t="s">
        <v>12</v>
      </c>
      <c r="BK47" t="s">
        <v>13</v>
      </c>
      <c r="BL47" t="s">
        <v>13</v>
      </c>
      <c r="BM47" t="s">
        <v>12</v>
      </c>
    </row>
    <row r="48" spans="1:65" ht="15">
      <c r="A48" s="18">
        <v>44</v>
      </c>
      <c r="B48">
        <v>14</v>
      </c>
      <c r="C48" t="s">
        <v>74</v>
      </c>
      <c r="D48">
        <v>9</v>
      </c>
      <c r="H48">
        <f t="shared" si="1"/>
        <v>0</v>
      </c>
      <c r="I48" t="s">
        <v>13</v>
      </c>
      <c r="J48" t="s">
        <v>14</v>
      </c>
      <c r="K48" t="s">
        <v>13</v>
      </c>
      <c r="L48" t="s">
        <v>12</v>
      </c>
      <c r="M48" t="s">
        <v>13</v>
      </c>
      <c r="N48" t="s">
        <v>12</v>
      </c>
      <c r="O48" t="s">
        <v>12</v>
      </c>
      <c r="P48" t="s">
        <v>13</v>
      </c>
      <c r="Q48" t="s">
        <v>13</v>
      </c>
      <c r="R48" t="s">
        <v>12</v>
      </c>
      <c r="S48" t="s">
        <v>12</v>
      </c>
      <c r="T48" t="s">
        <v>13</v>
      </c>
      <c r="U48" t="s">
        <v>13</v>
      </c>
      <c r="V48" t="s">
        <v>12</v>
      </c>
      <c r="W48" t="s">
        <v>12</v>
      </c>
      <c r="X48" t="s">
        <v>12</v>
      </c>
      <c r="Y48" t="s">
        <v>12</v>
      </c>
      <c r="Z48" t="s">
        <v>12</v>
      </c>
      <c r="AA48" t="s">
        <v>12</v>
      </c>
      <c r="AB48" t="s">
        <v>13</v>
      </c>
      <c r="AC48" t="s">
        <v>13</v>
      </c>
      <c r="AD48" t="s">
        <v>14</v>
      </c>
      <c r="AE48" t="s">
        <v>15</v>
      </c>
      <c r="AF48" t="s">
        <v>15</v>
      </c>
      <c r="AG48" t="s">
        <v>12</v>
      </c>
      <c r="AH48" t="s">
        <v>13</v>
      </c>
      <c r="AI48" t="s">
        <v>12</v>
      </c>
      <c r="AJ48" t="s">
        <v>12</v>
      </c>
      <c r="AK48" t="s">
        <v>12</v>
      </c>
      <c r="AL48" t="s">
        <v>14</v>
      </c>
      <c r="AM48" t="s">
        <v>12</v>
      </c>
      <c r="AN48" t="s">
        <v>14</v>
      </c>
      <c r="AO48" t="s">
        <v>12</v>
      </c>
      <c r="AP48" t="s">
        <v>12</v>
      </c>
      <c r="AQ48" t="s">
        <v>12</v>
      </c>
      <c r="AR48" t="s">
        <v>12</v>
      </c>
      <c r="AS48" t="s">
        <v>14</v>
      </c>
      <c r="AT48" t="s">
        <v>15</v>
      </c>
      <c r="AU48" t="s">
        <v>13</v>
      </c>
      <c r="AV48" t="s">
        <v>14</v>
      </c>
      <c r="AW48" t="s">
        <v>12</v>
      </c>
      <c r="AX48" t="s">
        <v>14</v>
      </c>
      <c r="AY48" t="s">
        <v>13</v>
      </c>
      <c r="AZ48" t="s">
        <v>12</v>
      </c>
      <c r="BA48" t="s">
        <v>12</v>
      </c>
      <c r="BB48" t="s">
        <v>15</v>
      </c>
      <c r="BC48" t="s">
        <v>12</v>
      </c>
      <c r="BD48" t="s">
        <v>12</v>
      </c>
      <c r="BE48" t="s">
        <v>13</v>
      </c>
      <c r="BF48" t="s">
        <v>15</v>
      </c>
      <c r="BG48" t="s">
        <v>13</v>
      </c>
      <c r="BH48" t="s">
        <v>12</v>
      </c>
      <c r="BI48" t="s">
        <v>13</v>
      </c>
      <c r="BJ48" t="s">
        <v>12</v>
      </c>
      <c r="BK48" t="s">
        <v>13</v>
      </c>
      <c r="BL48" t="s">
        <v>12</v>
      </c>
      <c r="BM48" t="s">
        <v>12</v>
      </c>
    </row>
    <row r="49" spans="1:65" ht="15">
      <c r="A49" s="18">
        <v>45</v>
      </c>
      <c r="B49">
        <v>14</v>
      </c>
      <c r="C49" t="s">
        <v>74</v>
      </c>
      <c r="D49">
        <v>9</v>
      </c>
      <c r="H49">
        <f t="shared" si="1"/>
        <v>0</v>
      </c>
      <c r="I49" t="s">
        <v>13</v>
      </c>
      <c r="J49" t="s">
        <v>13</v>
      </c>
      <c r="K49" t="s">
        <v>13</v>
      </c>
      <c r="L49" t="s">
        <v>13</v>
      </c>
      <c r="M49" t="s">
        <v>14</v>
      </c>
      <c r="N49" t="s">
        <v>13</v>
      </c>
      <c r="O49" t="s">
        <v>13</v>
      </c>
      <c r="P49" t="s">
        <v>12</v>
      </c>
      <c r="Q49" t="s">
        <v>14</v>
      </c>
      <c r="R49" t="s">
        <v>13</v>
      </c>
      <c r="S49" t="s">
        <v>13</v>
      </c>
      <c r="T49" t="s">
        <v>14</v>
      </c>
      <c r="U49" t="s">
        <v>14</v>
      </c>
      <c r="V49" t="s">
        <v>13</v>
      </c>
      <c r="W49" t="s">
        <v>13</v>
      </c>
      <c r="X49" t="s">
        <v>14</v>
      </c>
      <c r="Y49" t="s">
        <v>14</v>
      </c>
      <c r="Z49" t="s">
        <v>12</v>
      </c>
      <c r="AA49" t="s">
        <v>13</v>
      </c>
      <c r="AB49" t="s">
        <v>13</v>
      </c>
      <c r="AC49" t="s">
        <v>13</v>
      </c>
      <c r="AD49" t="s">
        <v>14</v>
      </c>
      <c r="AE49" t="s">
        <v>14</v>
      </c>
      <c r="AF49" t="s">
        <v>13</v>
      </c>
      <c r="AG49" t="s">
        <v>12</v>
      </c>
      <c r="AH49" t="s">
        <v>14</v>
      </c>
      <c r="AI49" t="s">
        <v>14</v>
      </c>
      <c r="AJ49" t="s">
        <v>13</v>
      </c>
      <c r="AK49" t="s">
        <v>13</v>
      </c>
      <c r="AL49" t="s">
        <v>14</v>
      </c>
      <c r="AM49" t="s">
        <v>14</v>
      </c>
      <c r="AN49" t="s">
        <v>14</v>
      </c>
      <c r="AO49" t="s">
        <v>13</v>
      </c>
      <c r="AP49" t="s">
        <v>13</v>
      </c>
      <c r="AQ49" t="s">
        <v>13</v>
      </c>
      <c r="AR49" t="s">
        <v>14</v>
      </c>
      <c r="AS49" t="s">
        <v>14</v>
      </c>
      <c r="AT49" t="s">
        <v>13</v>
      </c>
      <c r="AU49" t="s">
        <v>13</v>
      </c>
      <c r="AV49" t="s">
        <v>13</v>
      </c>
      <c r="AW49" t="s">
        <v>14</v>
      </c>
      <c r="AX49" t="s">
        <v>13</v>
      </c>
      <c r="AY49" t="s">
        <v>13</v>
      </c>
      <c r="AZ49" t="s">
        <v>13</v>
      </c>
      <c r="BA49" t="s">
        <v>12</v>
      </c>
      <c r="BB49" t="s">
        <v>13</v>
      </c>
      <c r="BC49" t="s">
        <v>13</v>
      </c>
      <c r="BD49" t="s">
        <v>14</v>
      </c>
      <c r="BE49" t="s">
        <v>14</v>
      </c>
      <c r="BF49" t="s">
        <v>14</v>
      </c>
      <c r="BG49" t="s">
        <v>14</v>
      </c>
      <c r="BH49" t="s">
        <v>13</v>
      </c>
      <c r="BI49" t="s">
        <v>13</v>
      </c>
      <c r="BJ49" t="s">
        <v>14</v>
      </c>
      <c r="BK49" t="s">
        <v>13</v>
      </c>
      <c r="BL49" t="s">
        <v>14</v>
      </c>
      <c r="BM49" t="s">
        <v>14</v>
      </c>
    </row>
    <row r="50" spans="1:65" ht="15">
      <c r="A50" s="18">
        <v>46</v>
      </c>
      <c r="B50">
        <v>14</v>
      </c>
      <c r="C50" t="s">
        <v>74</v>
      </c>
      <c r="D50">
        <v>9</v>
      </c>
      <c r="H50">
        <f t="shared" si="1"/>
        <v>0</v>
      </c>
      <c r="I50" t="s">
        <v>13</v>
      </c>
      <c r="J50" t="s">
        <v>13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t="s">
        <v>12</v>
      </c>
      <c r="Q50" t="s">
        <v>13</v>
      </c>
      <c r="R50" t="s">
        <v>13</v>
      </c>
      <c r="S50" t="s">
        <v>13</v>
      </c>
      <c r="T50" t="s">
        <v>13</v>
      </c>
      <c r="U50" t="s">
        <v>12</v>
      </c>
      <c r="V50" t="s">
        <v>13</v>
      </c>
      <c r="W50" t="s">
        <v>13</v>
      </c>
      <c r="X50" t="s">
        <v>13</v>
      </c>
      <c r="Y50" t="s">
        <v>13</v>
      </c>
      <c r="Z50" t="s">
        <v>13</v>
      </c>
      <c r="AA50" t="s">
        <v>13</v>
      </c>
      <c r="AB50" t="s">
        <v>13</v>
      </c>
      <c r="AC50" t="s">
        <v>13</v>
      </c>
      <c r="AD50" t="s">
        <v>14</v>
      </c>
      <c r="AE50" t="s">
        <v>13</v>
      </c>
      <c r="AF50" t="s">
        <v>12</v>
      </c>
      <c r="AG50" t="s">
        <v>12</v>
      </c>
      <c r="AH50" t="s">
        <v>13</v>
      </c>
      <c r="AI50" t="s">
        <v>13</v>
      </c>
      <c r="AJ50" t="s">
        <v>13</v>
      </c>
      <c r="AK50" t="s">
        <v>13</v>
      </c>
      <c r="AL50" t="s">
        <v>14</v>
      </c>
      <c r="AM50" t="s">
        <v>13</v>
      </c>
      <c r="AN50" t="s">
        <v>13</v>
      </c>
      <c r="AO50" t="s">
        <v>13</v>
      </c>
      <c r="AP50" t="s">
        <v>13</v>
      </c>
      <c r="AQ50" t="s">
        <v>13</v>
      </c>
      <c r="AR50" t="s">
        <v>13</v>
      </c>
      <c r="AS50" t="s">
        <v>13</v>
      </c>
      <c r="AT50" t="s">
        <v>12</v>
      </c>
      <c r="AU50" t="s">
        <v>13</v>
      </c>
      <c r="AV50" t="s">
        <v>13</v>
      </c>
      <c r="AW50" t="s">
        <v>13</v>
      </c>
      <c r="AX50" t="s">
        <v>13</v>
      </c>
      <c r="AY50" t="s">
        <v>13</v>
      </c>
      <c r="AZ50" t="s">
        <v>13</v>
      </c>
      <c r="BA50" t="s">
        <v>13</v>
      </c>
      <c r="BB50" t="s">
        <v>13</v>
      </c>
      <c r="BC50" t="s">
        <v>13</v>
      </c>
      <c r="BD50" t="s">
        <v>13</v>
      </c>
      <c r="BE50" t="s">
        <v>13</v>
      </c>
      <c r="BF50" t="s">
        <v>13</v>
      </c>
      <c r="BG50" t="s">
        <v>14</v>
      </c>
      <c r="BH50" t="s">
        <v>13</v>
      </c>
      <c r="BI50" t="s">
        <v>13</v>
      </c>
      <c r="BJ50" t="s">
        <v>14</v>
      </c>
      <c r="BK50" t="s">
        <v>13</v>
      </c>
      <c r="BL50" t="s">
        <v>14</v>
      </c>
      <c r="BM50" t="s">
        <v>13</v>
      </c>
    </row>
    <row r="51" spans="1:65" ht="15">
      <c r="A51" s="18">
        <v>47</v>
      </c>
      <c r="B51">
        <v>14</v>
      </c>
      <c r="C51" t="s">
        <v>78</v>
      </c>
      <c r="D51">
        <v>9</v>
      </c>
      <c r="H51">
        <f t="shared" si="1"/>
        <v>0</v>
      </c>
      <c r="I51" t="s">
        <v>13</v>
      </c>
      <c r="J51" t="s">
        <v>12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t="s">
        <v>13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t="s">
        <v>12</v>
      </c>
      <c r="W51" t="s">
        <v>13</v>
      </c>
      <c r="X51" t="s">
        <v>13</v>
      </c>
      <c r="Y51" t="s">
        <v>13</v>
      </c>
      <c r="Z51" t="s">
        <v>13</v>
      </c>
      <c r="AA51" t="s">
        <v>13</v>
      </c>
      <c r="AB51" t="s">
        <v>103</v>
      </c>
      <c r="AC51" t="s">
        <v>13</v>
      </c>
      <c r="AD51" t="s">
        <v>13</v>
      </c>
      <c r="AE51" t="s">
        <v>12</v>
      </c>
      <c r="AF51" t="s">
        <v>12</v>
      </c>
      <c r="AG51" t="s">
        <v>12</v>
      </c>
      <c r="AH51" t="s">
        <v>13</v>
      </c>
      <c r="AI51" t="s">
        <v>13</v>
      </c>
      <c r="AJ51" t="s">
        <v>13</v>
      </c>
      <c r="AK51" t="s">
        <v>13</v>
      </c>
      <c r="AL51" t="s">
        <v>13</v>
      </c>
      <c r="AM51" t="s">
        <v>13</v>
      </c>
      <c r="AN51" t="s">
        <v>13</v>
      </c>
      <c r="AO51" t="s">
        <v>13</v>
      </c>
      <c r="AP51" t="s">
        <v>13</v>
      </c>
      <c r="AQ51" t="s">
        <v>13</v>
      </c>
      <c r="AR51" t="s">
        <v>13</v>
      </c>
      <c r="AS51" t="s">
        <v>13</v>
      </c>
      <c r="AT51" t="s">
        <v>13</v>
      </c>
      <c r="AU51" t="s">
        <v>13</v>
      </c>
      <c r="AV51" t="s">
        <v>13</v>
      </c>
      <c r="AW51" t="s">
        <v>13</v>
      </c>
      <c r="AX51" t="s">
        <v>13</v>
      </c>
      <c r="AY51" t="s">
        <v>13</v>
      </c>
      <c r="AZ51" t="s">
        <v>13</v>
      </c>
      <c r="BA51" t="s">
        <v>13</v>
      </c>
      <c r="BB51" t="s">
        <v>13</v>
      </c>
      <c r="BC51" t="s">
        <v>13</v>
      </c>
      <c r="BD51" t="s">
        <v>13</v>
      </c>
      <c r="BE51" t="s">
        <v>13</v>
      </c>
      <c r="BF51" t="s">
        <v>13</v>
      </c>
      <c r="BG51" t="s">
        <v>13</v>
      </c>
      <c r="BH51" t="s">
        <v>13</v>
      </c>
      <c r="BI51" t="s">
        <v>13</v>
      </c>
      <c r="BJ51" t="s">
        <v>13</v>
      </c>
      <c r="BK51" t="s">
        <v>13</v>
      </c>
      <c r="BL51" t="s">
        <v>13</v>
      </c>
      <c r="BM51" t="s">
        <v>13</v>
      </c>
    </row>
    <row r="52" spans="1:65" ht="15">
      <c r="A52" s="18">
        <v>48</v>
      </c>
      <c r="B52">
        <v>14</v>
      </c>
      <c r="C52" t="s">
        <v>78</v>
      </c>
      <c r="D52">
        <v>9</v>
      </c>
      <c r="H52">
        <f t="shared" si="1"/>
        <v>0</v>
      </c>
      <c r="I52" t="s">
        <v>12</v>
      </c>
      <c r="J52" t="s">
        <v>15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t="s">
        <v>13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13</v>
      </c>
      <c r="X52" t="s">
        <v>13</v>
      </c>
      <c r="Y52" t="s">
        <v>13</v>
      </c>
      <c r="Z52" t="s">
        <v>13</v>
      </c>
      <c r="AA52" t="s">
        <v>13</v>
      </c>
      <c r="AB52" t="s">
        <v>13</v>
      </c>
      <c r="AC52" t="s">
        <v>13</v>
      </c>
      <c r="AD52" t="s">
        <v>13</v>
      </c>
      <c r="AE52" t="s">
        <v>13</v>
      </c>
      <c r="AF52" t="s">
        <v>13</v>
      </c>
      <c r="AG52" t="s">
        <v>13</v>
      </c>
      <c r="AH52" t="s">
        <v>13</v>
      </c>
      <c r="AI52" t="s">
        <v>13</v>
      </c>
      <c r="AJ52" t="s">
        <v>13</v>
      </c>
      <c r="AK52" t="s">
        <v>13</v>
      </c>
      <c r="AL52" t="s">
        <v>13</v>
      </c>
      <c r="AM52" t="s">
        <v>13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t="s">
        <v>13</v>
      </c>
      <c r="AU52" t="s">
        <v>13</v>
      </c>
      <c r="AV52" t="s">
        <v>13</v>
      </c>
      <c r="AW52" t="s">
        <v>13</v>
      </c>
      <c r="AX52" t="s">
        <v>13</v>
      </c>
      <c r="AY52" t="s">
        <v>13</v>
      </c>
      <c r="AZ52" t="s">
        <v>13</v>
      </c>
      <c r="BA52" t="s">
        <v>13</v>
      </c>
      <c r="BB52" t="s">
        <v>13</v>
      </c>
      <c r="BC52" t="s">
        <v>13</v>
      </c>
      <c r="BD52" t="s">
        <v>13</v>
      </c>
      <c r="BE52" t="s">
        <v>13</v>
      </c>
      <c r="BF52" t="s">
        <v>13</v>
      </c>
      <c r="BG52" t="s">
        <v>13</v>
      </c>
      <c r="BH52" t="s">
        <v>13</v>
      </c>
      <c r="BI52" t="s">
        <v>13</v>
      </c>
      <c r="BJ52" t="s">
        <v>13</v>
      </c>
      <c r="BK52" t="s">
        <v>13</v>
      </c>
      <c r="BL52" t="s">
        <v>13</v>
      </c>
      <c r="BM52" t="s">
        <v>13</v>
      </c>
    </row>
    <row r="53" spans="1:65" ht="15">
      <c r="A53" s="18">
        <v>49</v>
      </c>
      <c r="B53">
        <v>16</v>
      </c>
      <c r="C53" t="s">
        <v>78</v>
      </c>
      <c r="D53">
        <v>9</v>
      </c>
      <c r="E53">
        <v>2</v>
      </c>
      <c r="F53">
        <v>8</v>
      </c>
      <c r="H53">
        <f t="shared" si="1"/>
        <v>2</v>
      </c>
      <c r="I53" t="s">
        <v>13</v>
      </c>
      <c r="J53" t="s">
        <v>13</v>
      </c>
      <c r="K53" t="s">
        <v>13</v>
      </c>
      <c r="L53" t="s">
        <v>13</v>
      </c>
      <c r="M53" t="s">
        <v>13</v>
      </c>
      <c r="N53" t="s">
        <v>13</v>
      </c>
      <c r="O53" t="s">
        <v>13</v>
      </c>
      <c r="P53" t="s">
        <v>12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t="s">
        <v>13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t="s">
        <v>13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t="s">
        <v>13</v>
      </c>
      <c r="AI53" t="s">
        <v>13</v>
      </c>
      <c r="AJ53" t="s">
        <v>13</v>
      </c>
      <c r="AK53" t="s">
        <v>13</v>
      </c>
      <c r="AL53" t="s">
        <v>13</v>
      </c>
      <c r="AM53" t="s">
        <v>13</v>
      </c>
      <c r="AN53" t="s">
        <v>13</v>
      </c>
      <c r="AO53" t="s">
        <v>13</v>
      </c>
      <c r="AP53" t="s">
        <v>13</v>
      </c>
      <c r="AQ53" t="s">
        <v>13</v>
      </c>
      <c r="AR53" t="s">
        <v>13</v>
      </c>
      <c r="AS53" t="s">
        <v>13</v>
      </c>
      <c r="AT53" t="s">
        <v>13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t="s">
        <v>13</v>
      </c>
      <c r="BA53" t="s">
        <v>13</v>
      </c>
      <c r="BB53" t="s">
        <v>13</v>
      </c>
      <c r="BC53" t="s">
        <v>13</v>
      </c>
      <c r="BD53" t="s">
        <v>13</v>
      </c>
      <c r="BE53" t="s">
        <v>13</v>
      </c>
      <c r="BF53" t="s">
        <v>13</v>
      </c>
      <c r="BG53" t="s">
        <v>13</v>
      </c>
      <c r="BH53" t="s">
        <v>13</v>
      </c>
      <c r="BI53" t="s">
        <v>13</v>
      </c>
      <c r="BJ53" t="s">
        <v>13</v>
      </c>
      <c r="BK53" t="s">
        <v>13</v>
      </c>
      <c r="BL53" t="s">
        <v>13</v>
      </c>
      <c r="BM53" t="s">
        <v>13</v>
      </c>
    </row>
    <row r="54" spans="1:65" ht="15">
      <c r="A54" s="18">
        <v>50</v>
      </c>
      <c r="B54">
        <v>14</v>
      </c>
      <c r="C54" t="s">
        <v>74</v>
      </c>
      <c r="D54">
        <v>9</v>
      </c>
      <c r="H54">
        <f t="shared" si="1"/>
        <v>0</v>
      </c>
      <c r="I54" t="s">
        <v>14</v>
      </c>
      <c r="J54" t="s">
        <v>13</v>
      </c>
      <c r="K54" t="s">
        <v>13</v>
      </c>
      <c r="L54" t="s">
        <v>13</v>
      </c>
      <c r="M54" t="s">
        <v>13</v>
      </c>
      <c r="N54" t="s">
        <v>13</v>
      </c>
      <c r="O54" t="s">
        <v>13</v>
      </c>
      <c r="P54" t="s">
        <v>12</v>
      </c>
      <c r="Q54" t="s">
        <v>14</v>
      </c>
      <c r="R54" t="s">
        <v>13</v>
      </c>
      <c r="S54" t="s">
        <v>13</v>
      </c>
      <c r="T54" t="s">
        <v>13</v>
      </c>
      <c r="U54" t="s">
        <v>13</v>
      </c>
      <c r="V54" t="s">
        <v>13</v>
      </c>
      <c r="W54" t="s">
        <v>12</v>
      </c>
      <c r="X54" t="s">
        <v>12</v>
      </c>
      <c r="Y54" t="s">
        <v>13</v>
      </c>
      <c r="Z54" t="s">
        <v>13</v>
      </c>
      <c r="AA54" t="s">
        <v>13</v>
      </c>
      <c r="AB54" t="s">
        <v>13</v>
      </c>
      <c r="AC54" t="s">
        <v>12</v>
      </c>
      <c r="AD54" t="s">
        <v>13</v>
      </c>
      <c r="AE54" t="s">
        <v>13</v>
      </c>
      <c r="AF54" t="s">
        <v>13</v>
      </c>
      <c r="AG54" t="s">
        <v>12</v>
      </c>
      <c r="AH54" t="s">
        <v>13</v>
      </c>
      <c r="AI54" t="s">
        <v>12</v>
      </c>
      <c r="AJ54" t="s">
        <v>13</v>
      </c>
      <c r="AK54" t="s">
        <v>13</v>
      </c>
      <c r="AL54" t="s">
        <v>13</v>
      </c>
      <c r="AM54" t="s">
        <v>13</v>
      </c>
      <c r="AN54" t="s">
        <v>13</v>
      </c>
      <c r="AO54" t="s">
        <v>13</v>
      </c>
      <c r="AP54" t="s">
        <v>13</v>
      </c>
      <c r="AQ54" t="s">
        <v>12</v>
      </c>
      <c r="AR54" t="s">
        <v>12</v>
      </c>
      <c r="AS54" t="s">
        <v>13</v>
      </c>
      <c r="AT54" t="s">
        <v>13</v>
      </c>
      <c r="AU54" t="s">
        <v>13</v>
      </c>
      <c r="AV54" t="s">
        <v>13</v>
      </c>
      <c r="AW54" t="s">
        <v>13</v>
      </c>
      <c r="AX54" t="s">
        <v>12</v>
      </c>
      <c r="AY54" t="s">
        <v>13</v>
      </c>
      <c r="AZ54" t="s">
        <v>13</v>
      </c>
      <c r="BA54" t="s">
        <v>12</v>
      </c>
      <c r="BB54" t="s">
        <v>13</v>
      </c>
      <c r="BC54" t="s">
        <v>13</v>
      </c>
      <c r="BD54" t="s">
        <v>13</v>
      </c>
      <c r="BE54" t="s">
        <v>13</v>
      </c>
      <c r="BF54" t="s">
        <v>13</v>
      </c>
      <c r="BG54" t="s">
        <v>13</v>
      </c>
      <c r="BH54" t="s">
        <v>13</v>
      </c>
      <c r="BI54" t="s">
        <v>13</v>
      </c>
      <c r="BJ54" t="s">
        <v>12</v>
      </c>
      <c r="BK54" t="s">
        <v>13</v>
      </c>
      <c r="BL54" t="s">
        <v>13</v>
      </c>
      <c r="BM54" t="s">
        <v>13</v>
      </c>
    </row>
    <row r="55" spans="1:65" ht="15">
      <c r="A55" s="18">
        <v>51</v>
      </c>
      <c r="B55">
        <v>15</v>
      </c>
      <c r="C55" t="s">
        <v>78</v>
      </c>
      <c r="D55">
        <v>9</v>
      </c>
      <c r="H55">
        <f t="shared" si="1"/>
        <v>0</v>
      </c>
      <c r="I55" t="s">
        <v>14</v>
      </c>
      <c r="J55" t="s">
        <v>13</v>
      </c>
      <c r="K55" t="s">
        <v>14</v>
      </c>
      <c r="L55" t="s">
        <v>14</v>
      </c>
      <c r="M55" t="s">
        <v>14</v>
      </c>
      <c r="N55" t="s">
        <v>14</v>
      </c>
      <c r="O55" t="s">
        <v>13</v>
      </c>
      <c r="P55" t="s">
        <v>13</v>
      </c>
      <c r="Q55" t="s">
        <v>13</v>
      </c>
      <c r="R55" t="s">
        <v>14</v>
      </c>
      <c r="S55" t="s">
        <v>14</v>
      </c>
      <c r="T55" t="s">
        <v>14</v>
      </c>
      <c r="U55" t="s">
        <v>14</v>
      </c>
      <c r="V55" t="s">
        <v>13</v>
      </c>
      <c r="W55" t="s">
        <v>13</v>
      </c>
      <c r="X55" t="s">
        <v>13</v>
      </c>
      <c r="Y55" t="s">
        <v>14</v>
      </c>
      <c r="Z55" t="s">
        <v>13</v>
      </c>
      <c r="AA55" t="s">
        <v>14</v>
      </c>
      <c r="AB55" t="s">
        <v>13</v>
      </c>
      <c r="AC55" t="s">
        <v>13</v>
      </c>
      <c r="AD55" t="s">
        <v>14</v>
      </c>
      <c r="AE55" t="s">
        <v>13</v>
      </c>
      <c r="AF55" t="s">
        <v>13</v>
      </c>
      <c r="AG55" t="s">
        <v>12</v>
      </c>
      <c r="AH55" t="s">
        <v>13</v>
      </c>
      <c r="AI55" t="s">
        <v>13</v>
      </c>
      <c r="AJ55" t="s">
        <v>13</v>
      </c>
      <c r="AK55" t="s">
        <v>12</v>
      </c>
      <c r="AL55" t="s">
        <v>14</v>
      </c>
      <c r="AM55" t="s">
        <v>14</v>
      </c>
      <c r="AN55" t="s">
        <v>14</v>
      </c>
      <c r="AO55" t="s">
        <v>14</v>
      </c>
      <c r="AP55" t="s">
        <v>14</v>
      </c>
      <c r="AQ55" t="s">
        <v>14</v>
      </c>
      <c r="AR55" t="s">
        <v>14</v>
      </c>
      <c r="AS55" t="s">
        <v>14</v>
      </c>
      <c r="AT55" t="s">
        <v>13</v>
      </c>
      <c r="AU55" t="s">
        <v>13</v>
      </c>
      <c r="AV55" t="s">
        <v>14</v>
      </c>
      <c r="AW55" t="s">
        <v>13</v>
      </c>
      <c r="AX55" t="s">
        <v>14</v>
      </c>
      <c r="AY55" t="s">
        <v>14</v>
      </c>
      <c r="AZ55" t="s">
        <v>14</v>
      </c>
      <c r="BA55" t="s">
        <v>14</v>
      </c>
      <c r="BB55" t="s">
        <v>14</v>
      </c>
      <c r="BC55" t="s">
        <v>14</v>
      </c>
      <c r="BD55" t="s">
        <v>14</v>
      </c>
      <c r="BE55" t="s">
        <v>14</v>
      </c>
      <c r="BF55" t="s">
        <v>13</v>
      </c>
      <c r="BG55" t="s">
        <v>13</v>
      </c>
      <c r="BH55" t="s">
        <v>13</v>
      </c>
      <c r="BI55" t="s">
        <v>13</v>
      </c>
      <c r="BJ55" t="s">
        <v>13</v>
      </c>
      <c r="BK55" t="s">
        <v>14</v>
      </c>
      <c r="BL55" t="s">
        <v>14</v>
      </c>
      <c r="BM55" t="s">
        <v>13</v>
      </c>
    </row>
    <row r="56" spans="1:65" ht="15">
      <c r="A56" s="18">
        <v>52</v>
      </c>
      <c r="B56">
        <v>14</v>
      </c>
      <c r="C56" t="s">
        <v>78</v>
      </c>
      <c r="D56">
        <v>9</v>
      </c>
      <c r="H56">
        <f t="shared" si="1"/>
        <v>0</v>
      </c>
      <c r="I56" t="s">
        <v>13</v>
      </c>
      <c r="J56" t="s">
        <v>14</v>
      </c>
      <c r="K56" t="s">
        <v>13</v>
      </c>
      <c r="L56" t="s">
        <v>13</v>
      </c>
      <c r="M56" t="s">
        <v>13</v>
      </c>
      <c r="N56" t="s">
        <v>13</v>
      </c>
      <c r="O56" t="s">
        <v>12</v>
      </c>
      <c r="P56" t="s">
        <v>12</v>
      </c>
      <c r="Q56" t="s">
        <v>14</v>
      </c>
      <c r="R56" t="s">
        <v>14</v>
      </c>
      <c r="S56" t="s">
        <v>14</v>
      </c>
      <c r="T56" t="s">
        <v>13</v>
      </c>
      <c r="U56" t="s">
        <v>13</v>
      </c>
      <c r="V56" t="s">
        <v>13</v>
      </c>
      <c r="W56" t="s">
        <v>13</v>
      </c>
      <c r="X56" t="s">
        <v>13</v>
      </c>
      <c r="Y56" t="s">
        <v>12</v>
      </c>
      <c r="Z56" t="s">
        <v>14</v>
      </c>
      <c r="AA56" t="s">
        <v>13</v>
      </c>
      <c r="AB56" t="s">
        <v>13</v>
      </c>
      <c r="AC56" t="s">
        <v>13</v>
      </c>
      <c r="AD56" t="s">
        <v>14</v>
      </c>
      <c r="AE56" t="s">
        <v>14</v>
      </c>
      <c r="AF56" t="s">
        <v>14</v>
      </c>
      <c r="AG56" t="s">
        <v>14</v>
      </c>
      <c r="AH56" t="s">
        <v>14</v>
      </c>
      <c r="AI56" t="s">
        <v>13</v>
      </c>
      <c r="AJ56" t="s">
        <v>13</v>
      </c>
      <c r="AK56" t="s">
        <v>13</v>
      </c>
      <c r="AL56" t="s">
        <v>14</v>
      </c>
      <c r="AM56" t="s">
        <v>14</v>
      </c>
      <c r="AN56" t="s">
        <v>13</v>
      </c>
      <c r="AO56" t="s">
        <v>14</v>
      </c>
      <c r="AP56" t="s">
        <v>13</v>
      </c>
      <c r="AQ56" t="s">
        <v>14</v>
      </c>
      <c r="AR56" t="s">
        <v>14</v>
      </c>
      <c r="AS56" t="s">
        <v>14</v>
      </c>
      <c r="AT56" t="s">
        <v>12</v>
      </c>
      <c r="AU56" t="s">
        <v>14</v>
      </c>
      <c r="AV56" t="s">
        <v>14</v>
      </c>
      <c r="AW56" t="s">
        <v>14</v>
      </c>
      <c r="AX56" t="s">
        <v>13</v>
      </c>
      <c r="AY56" t="s">
        <v>13</v>
      </c>
      <c r="AZ56" t="s">
        <v>14</v>
      </c>
      <c r="BA56" t="s">
        <v>14</v>
      </c>
      <c r="BB56" t="s">
        <v>13</v>
      </c>
      <c r="BC56" t="s">
        <v>13</v>
      </c>
      <c r="BD56" t="s">
        <v>13</v>
      </c>
      <c r="BE56" t="s">
        <v>13</v>
      </c>
      <c r="BF56" t="s">
        <v>14</v>
      </c>
      <c r="BG56" t="s">
        <v>14</v>
      </c>
      <c r="BH56" t="s">
        <v>14</v>
      </c>
      <c r="BI56" t="s">
        <v>14</v>
      </c>
      <c r="BJ56" t="s">
        <v>13</v>
      </c>
      <c r="BK56" t="s">
        <v>14</v>
      </c>
      <c r="BL56" t="s">
        <v>14</v>
      </c>
      <c r="BM56" t="s">
        <v>14</v>
      </c>
    </row>
    <row r="57" spans="1:65" ht="15">
      <c r="A57" s="18">
        <v>53</v>
      </c>
      <c r="B57">
        <v>14</v>
      </c>
      <c r="C57" t="s">
        <v>74</v>
      </c>
      <c r="D57">
        <v>9</v>
      </c>
      <c r="H57">
        <f t="shared" si="1"/>
        <v>0</v>
      </c>
      <c r="I57" t="s">
        <v>13</v>
      </c>
      <c r="J57" t="s">
        <v>14</v>
      </c>
      <c r="K57" t="s">
        <v>14</v>
      </c>
      <c r="L57" t="s">
        <v>12</v>
      </c>
      <c r="M57" t="s">
        <v>13</v>
      </c>
      <c r="N57" t="s">
        <v>14</v>
      </c>
      <c r="O57" t="s">
        <v>15</v>
      </c>
      <c r="P57" t="s">
        <v>12</v>
      </c>
      <c r="Q57" t="s">
        <v>13</v>
      </c>
      <c r="R57" t="s">
        <v>12</v>
      </c>
      <c r="S57" t="s">
        <v>13</v>
      </c>
      <c r="T57" t="s">
        <v>13</v>
      </c>
      <c r="U57" t="s">
        <v>13</v>
      </c>
      <c r="V57" t="s">
        <v>12</v>
      </c>
      <c r="W57" t="s">
        <v>12</v>
      </c>
      <c r="X57" t="s">
        <v>12</v>
      </c>
      <c r="Y57" t="s">
        <v>12</v>
      </c>
      <c r="Z57" t="s">
        <v>12</v>
      </c>
      <c r="AA57" t="s">
        <v>12</v>
      </c>
      <c r="AB57" t="s">
        <v>12</v>
      </c>
      <c r="AC57" t="s">
        <v>13</v>
      </c>
      <c r="AD57" t="s">
        <v>14</v>
      </c>
      <c r="AE57" t="s">
        <v>13</v>
      </c>
      <c r="AF57" t="s">
        <v>12</v>
      </c>
      <c r="AG57" t="s">
        <v>12</v>
      </c>
      <c r="AH57" t="s">
        <v>14</v>
      </c>
      <c r="AI57" t="s">
        <v>14</v>
      </c>
      <c r="AJ57" t="s">
        <v>12</v>
      </c>
      <c r="AK57" t="s">
        <v>14</v>
      </c>
      <c r="AL57" t="s">
        <v>14</v>
      </c>
      <c r="AM57" t="s">
        <v>13</v>
      </c>
      <c r="AN57" t="s">
        <v>14</v>
      </c>
      <c r="AO57" t="s">
        <v>12</v>
      </c>
      <c r="AP57" t="s">
        <v>12</v>
      </c>
      <c r="AQ57" t="s">
        <v>13</v>
      </c>
      <c r="AR57" t="s">
        <v>13</v>
      </c>
      <c r="AS57" t="s">
        <v>14</v>
      </c>
      <c r="AT57" t="s">
        <v>14</v>
      </c>
      <c r="AU57" t="s">
        <v>12</v>
      </c>
      <c r="AV57" t="s">
        <v>13</v>
      </c>
      <c r="AW57" t="s">
        <v>12</v>
      </c>
      <c r="AX57" t="s">
        <v>12</v>
      </c>
      <c r="AY57" t="s">
        <v>15</v>
      </c>
      <c r="AZ57" t="s">
        <v>12</v>
      </c>
      <c r="BA57" t="s">
        <v>12</v>
      </c>
      <c r="BB57" t="s">
        <v>15</v>
      </c>
      <c r="BC57" t="s">
        <v>12</v>
      </c>
      <c r="BD57" t="s">
        <v>12</v>
      </c>
      <c r="BE57" t="s">
        <v>13</v>
      </c>
      <c r="BF57" t="s">
        <v>13</v>
      </c>
      <c r="BG57" t="s">
        <v>13</v>
      </c>
      <c r="BH57" t="s">
        <v>13</v>
      </c>
      <c r="BI57" t="s">
        <v>13</v>
      </c>
      <c r="BJ57" t="s">
        <v>12</v>
      </c>
      <c r="BK57" t="s">
        <v>12</v>
      </c>
      <c r="BL57" t="s">
        <v>14</v>
      </c>
      <c r="BM57" t="s">
        <v>13</v>
      </c>
    </row>
    <row r="58" spans="1:65" ht="15">
      <c r="A58" s="18">
        <v>54</v>
      </c>
      <c r="B58">
        <v>14</v>
      </c>
      <c r="C58" t="s">
        <v>74</v>
      </c>
      <c r="D58">
        <v>9</v>
      </c>
      <c r="H58">
        <f t="shared" si="1"/>
        <v>0</v>
      </c>
      <c r="I58" t="s">
        <v>13</v>
      </c>
      <c r="J58" t="s">
        <v>13</v>
      </c>
      <c r="K58" t="s">
        <v>13</v>
      </c>
      <c r="L58" t="s">
        <v>12</v>
      </c>
      <c r="M58" t="s">
        <v>13</v>
      </c>
      <c r="N58" t="s">
        <v>13</v>
      </c>
      <c r="O58" t="s">
        <v>12</v>
      </c>
      <c r="P58" t="s">
        <v>12</v>
      </c>
      <c r="Q58" t="s">
        <v>13</v>
      </c>
      <c r="R58" t="s">
        <v>13</v>
      </c>
      <c r="S58" t="s">
        <v>13</v>
      </c>
      <c r="T58" t="s">
        <v>12</v>
      </c>
      <c r="U58" t="s">
        <v>13</v>
      </c>
      <c r="V58" t="s">
        <v>13</v>
      </c>
      <c r="W58" t="s">
        <v>13</v>
      </c>
      <c r="X58" t="s">
        <v>12</v>
      </c>
      <c r="Y58" t="s">
        <v>13</v>
      </c>
      <c r="Z58" t="s">
        <v>13</v>
      </c>
      <c r="AA58" t="s">
        <v>13</v>
      </c>
      <c r="AB58" t="s">
        <v>13</v>
      </c>
      <c r="AC58" t="s">
        <v>13</v>
      </c>
      <c r="AD58" t="s">
        <v>13</v>
      </c>
      <c r="AE58" t="s">
        <v>13</v>
      </c>
      <c r="AF58" t="s">
        <v>13</v>
      </c>
      <c r="AG58" t="s">
        <v>13</v>
      </c>
      <c r="AH58" t="s">
        <v>13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t="s">
        <v>13</v>
      </c>
      <c r="AO58" t="s">
        <v>13</v>
      </c>
      <c r="AP58" t="s">
        <v>13</v>
      </c>
      <c r="AQ58" t="s">
        <v>13</v>
      </c>
      <c r="AR58" t="s">
        <v>13</v>
      </c>
      <c r="AS58" t="s">
        <v>13</v>
      </c>
      <c r="AT58" t="s">
        <v>13</v>
      </c>
      <c r="AU58" t="s">
        <v>12</v>
      </c>
      <c r="AV58" t="s">
        <v>12</v>
      </c>
      <c r="AW58" t="s">
        <v>13</v>
      </c>
      <c r="AX58" t="s">
        <v>13</v>
      </c>
      <c r="AY58" t="s">
        <v>13</v>
      </c>
      <c r="AZ58" t="s">
        <v>13</v>
      </c>
      <c r="BA58" t="s">
        <v>13</v>
      </c>
      <c r="BB58" t="s">
        <v>13</v>
      </c>
      <c r="BC58" t="s">
        <v>13</v>
      </c>
      <c r="BD58" t="s">
        <v>13</v>
      </c>
      <c r="BE58" t="s">
        <v>13</v>
      </c>
      <c r="BF58" t="s">
        <v>12</v>
      </c>
      <c r="BG58" t="s">
        <v>13</v>
      </c>
      <c r="BH58" t="s">
        <v>13</v>
      </c>
      <c r="BI58" t="s">
        <v>13</v>
      </c>
      <c r="BJ58" t="s">
        <v>13</v>
      </c>
      <c r="BK58" t="s">
        <v>13</v>
      </c>
      <c r="BL58" t="s">
        <v>13</v>
      </c>
      <c r="BM58" t="s">
        <v>13</v>
      </c>
    </row>
    <row r="59" spans="1:65" ht="15">
      <c r="A59" s="18">
        <v>55</v>
      </c>
      <c r="B59">
        <v>14</v>
      </c>
      <c r="C59" t="s">
        <v>74</v>
      </c>
      <c r="D59">
        <v>9</v>
      </c>
      <c r="H59">
        <f t="shared" si="1"/>
        <v>0</v>
      </c>
      <c r="I59" t="s">
        <v>12</v>
      </c>
      <c r="J59" t="s">
        <v>13</v>
      </c>
      <c r="K59" t="s">
        <v>13</v>
      </c>
      <c r="L59" t="s">
        <v>12</v>
      </c>
      <c r="M59" t="s">
        <v>13</v>
      </c>
      <c r="N59" t="s">
        <v>12</v>
      </c>
      <c r="O59" t="s">
        <v>12</v>
      </c>
      <c r="P59" t="s">
        <v>13</v>
      </c>
      <c r="Q59" t="s">
        <v>13</v>
      </c>
      <c r="R59" t="s">
        <v>13</v>
      </c>
      <c r="S59" t="s">
        <v>13</v>
      </c>
      <c r="T59" t="s">
        <v>13</v>
      </c>
      <c r="U59" t="s">
        <v>12</v>
      </c>
      <c r="V59" t="s">
        <v>13</v>
      </c>
      <c r="W59" t="s">
        <v>12</v>
      </c>
      <c r="X59" t="s">
        <v>12</v>
      </c>
      <c r="Y59" t="s">
        <v>13</v>
      </c>
      <c r="Z59" t="s">
        <v>12</v>
      </c>
      <c r="AA59" t="s">
        <v>13</v>
      </c>
      <c r="AB59" t="s">
        <v>12</v>
      </c>
      <c r="AC59" t="s">
        <v>13</v>
      </c>
      <c r="AD59" t="s">
        <v>13</v>
      </c>
      <c r="AE59" t="s">
        <v>13</v>
      </c>
      <c r="AF59" t="s">
        <v>12</v>
      </c>
      <c r="AG59" t="s">
        <v>13</v>
      </c>
      <c r="AH59" t="s">
        <v>12</v>
      </c>
      <c r="AI59" t="s">
        <v>13</v>
      </c>
      <c r="AJ59" t="s">
        <v>13</v>
      </c>
      <c r="AK59" t="s">
        <v>12</v>
      </c>
      <c r="AL59" t="s">
        <v>12</v>
      </c>
      <c r="AM59" t="s">
        <v>12</v>
      </c>
      <c r="AN59" t="s">
        <v>12</v>
      </c>
      <c r="AO59" t="s">
        <v>13</v>
      </c>
      <c r="AP59" t="s">
        <v>12</v>
      </c>
      <c r="AQ59" t="s">
        <v>13</v>
      </c>
      <c r="AR59" t="s">
        <v>13</v>
      </c>
      <c r="AS59" t="s">
        <v>13</v>
      </c>
      <c r="AT59" t="s">
        <v>12</v>
      </c>
      <c r="AU59" t="s">
        <v>13</v>
      </c>
      <c r="AV59" t="s">
        <v>13</v>
      </c>
      <c r="AW59" t="s">
        <v>12</v>
      </c>
      <c r="AX59" t="s">
        <v>13</v>
      </c>
      <c r="AY59" t="s">
        <v>13</v>
      </c>
      <c r="AZ59" t="s">
        <v>12</v>
      </c>
      <c r="BA59" t="s">
        <v>12</v>
      </c>
      <c r="BB59" t="s">
        <v>12</v>
      </c>
      <c r="BC59" t="s">
        <v>13</v>
      </c>
      <c r="BD59" t="s">
        <v>13</v>
      </c>
      <c r="BE59" t="s">
        <v>12</v>
      </c>
      <c r="BF59" t="s">
        <v>13</v>
      </c>
      <c r="BG59" t="s">
        <v>13</v>
      </c>
      <c r="BH59" t="s">
        <v>13</v>
      </c>
      <c r="BI59" t="s">
        <v>13</v>
      </c>
      <c r="BJ59" t="s">
        <v>13</v>
      </c>
      <c r="BK59" t="s">
        <v>13</v>
      </c>
      <c r="BL59" t="s">
        <v>13</v>
      </c>
      <c r="BM59" t="s">
        <v>13</v>
      </c>
    </row>
    <row r="60" spans="1:65" ht="15">
      <c r="A60" s="18">
        <v>56</v>
      </c>
      <c r="B60">
        <v>14</v>
      </c>
      <c r="C60" t="s">
        <v>74</v>
      </c>
      <c r="D60">
        <v>9</v>
      </c>
      <c r="H60">
        <f t="shared" si="1"/>
        <v>0</v>
      </c>
      <c r="I60" t="s">
        <v>13</v>
      </c>
      <c r="J60" t="s">
        <v>14</v>
      </c>
      <c r="K60" t="s">
        <v>14</v>
      </c>
      <c r="L60" t="s">
        <v>13</v>
      </c>
      <c r="M60" t="s">
        <v>13</v>
      </c>
      <c r="N60" t="s">
        <v>13</v>
      </c>
      <c r="O60" t="s">
        <v>15</v>
      </c>
      <c r="P60" t="s">
        <v>15</v>
      </c>
      <c r="Q60" t="s">
        <v>14</v>
      </c>
      <c r="R60" t="s">
        <v>15</v>
      </c>
      <c r="S60" t="s">
        <v>13</v>
      </c>
      <c r="T60" t="s">
        <v>14</v>
      </c>
      <c r="U60" t="s">
        <v>14</v>
      </c>
      <c r="V60" t="s">
        <v>13</v>
      </c>
      <c r="W60" t="s">
        <v>12</v>
      </c>
      <c r="X60" t="s">
        <v>15</v>
      </c>
      <c r="Y60" t="s">
        <v>12</v>
      </c>
      <c r="Z60" t="s">
        <v>12</v>
      </c>
      <c r="AA60" t="s">
        <v>12</v>
      </c>
      <c r="AB60" t="s">
        <v>14</v>
      </c>
      <c r="AC60" t="s">
        <v>12</v>
      </c>
      <c r="AD60" t="s">
        <v>14</v>
      </c>
      <c r="AE60" t="s">
        <v>12</v>
      </c>
      <c r="AF60" t="s">
        <v>15</v>
      </c>
      <c r="AG60" t="s">
        <v>13</v>
      </c>
      <c r="AH60" t="s">
        <v>15</v>
      </c>
      <c r="AI60" t="s">
        <v>14</v>
      </c>
      <c r="AJ60" t="s">
        <v>13</v>
      </c>
      <c r="AK60" t="s">
        <v>13</v>
      </c>
      <c r="AL60" t="s">
        <v>13</v>
      </c>
      <c r="AM60" t="s">
        <v>13</v>
      </c>
      <c r="AN60" t="s">
        <v>13</v>
      </c>
      <c r="AO60" t="s">
        <v>12</v>
      </c>
      <c r="AP60" t="s">
        <v>12</v>
      </c>
      <c r="AQ60" t="s">
        <v>15</v>
      </c>
      <c r="AR60" t="s">
        <v>12</v>
      </c>
      <c r="AS60" t="s">
        <v>12</v>
      </c>
      <c r="AT60" t="s">
        <v>13</v>
      </c>
      <c r="AU60" t="s">
        <v>12</v>
      </c>
      <c r="AV60" t="s">
        <v>13</v>
      </c>
      <c r="AW60" t="s">
        <v>12</v>
      </c>
      <c r="AX60" t="s">
        <v>13</v>
      </c>
      <c r="AY60" t="s">
        <v>12</v>
      </c>
      <c r="AZ60" t="s">
        <v>13</v>
      </c>
      <c r="BA60" t="s">
        <v>13</v>
      </c>
      <c r="BB60" t="s">
        <v>12</v>
      </c>
      <c r="BC60" t="s">
        <v>12</v>
      </c>
      <c r="BD60" t="s">
        <v>12</v>
      </c>
      <c r="BE60" t="s">
        <v>12</v>
      </c>
      <c r="BF60" t="s">
        <v>15</v>
      </c>
      <c r="BG60" t="s">
        <v>15</v>
      </c>
      <c r="BH60" t="s">
        <v>12</v>
      </c>
      <c r="BI60" t="s">
        <v>12</v>
      </c>
      <c r="BJ60" t="s">
        <v>15</v>
      </c>
      <c r="BK60" t="s">
        <v>15</v>
      </c>
      <c r="BL60" t="s">
        <v>15</v>
      </c>
      <c r="BM60" t="s">
        <v>15</v>
      </c>
    </row>
    <row r="61" spans="1:65" ht="15">
      <c r="A61" s="18">
        <v>57</v>
      </c>
      <c r="B61">
        <v>14</v>
      </c>
      <c r="C61" t="s">
        <v>78</v>
      </c>
      <c r="D61">
        <v>9</v>
      </c>
      <c r="H61">
        <f t="shared" si="1"/>
        <v>0</v>
      </c>
      <c r="I61" t="s">
        <v>13</v>
      </c>
      <c r="J61" t="s">
        <v>14</v>
      </c>
      <c r="K61" t="s">
        <v>14</v>
      </c>
      <c r="L61" t="s">
        <v>13</v>
      </c>
      <c r="M61" t="s">
        <v>13</v>
      </c>
      <c r="N61" t="s">
        <v>13</v>
      </c>
      <c r="O61" t="s">
        <v>12</v>
      </c>
      <c r="P61" t="s">
        <v>12</v>
      </c>
      <c r="Q61" t="s">
        <v>14</v>
      </c>
      <c r="R61" t="s">
        <v>13</v>
      </c>
      <c r="S61" t="s">
        <v>14</v>
      </c>
      <c r="T61" t="s">
        <v>14</v>
      </c>
      <c r="U61" t="s">
        <v>14</v>
      </c>
      <c r="V61" t="s">
        <v>13</v>
      </c>
      <c r="W61" t="s">
        <v>12</v>
      </c>
      <c r="X61" t="s">
        <v>12</v>
      </c>
      <c r="Y61" t="s">
        <v>13</v>
      </c>
      <c r="Z61" t="s">
        <v>14</v>
      </c>
      <c r="AA61" t="s">
        <v>13</v>
      </c>
      <c r="AB61" t="s">
        <v>13</v>
      </c>
      <c r="AC61" t="s">
        <v>12</v>
      </c>
      <c r="AD61" t="s">
        <v>14</v>
      </c>
      <c r="AE61" t="s">
        <v>15</v>
      </c>
      <c r="AF61" t="s">
        <v>14</v>
      </c>
      <c r="AG61" t="s">
        <v>12</v>
      </c>
      <c r="AH61" t="s">
        <v>14</v>
      </c>
      <c r="AI61" t="s">
        <v>13</v>
      </c>
      <c r="AJ61" t="s">
        <v>13</v>
      </c>
      <c r="AK61" t="s">
        <v>13</v>
      </c>
      <c r="AL61" t="s">
        <v>13</v>
      </c>
      <c r="AM61" t="s">
        <v>14</v>
      </c>
      <c r="AN61" t="s">
        <v>13</v>
      </c>
      <c r="AO61" t="s">
        <v>12</v>
      </c>
      <c r="AP61" t="s">
        <v>13</v>
      </c>
      <c r="AQ61" t="s">
        <v>13</v>
      </c>
      <c r="AR61" t="s">
        <v>12</v>
      </c>
      <c r="AS61" t="s">
        <v>12</v>
      </c>
      <c r="AT61" t="s">
        <v>13</v>
      </c>
      <c r="AU61" t="s">
        <v>12</v>
      </c>
      <c r="AV61" t="s">
        <v>13</v>
      </c>
      <c r="AW61" t="s">
        <v>12</v>
      </c>
      <c r="AX61" t="s">
        <v>13</v>
      </c>
      <c r="AY61" t="s">
        <v>12</v>
      </c>
      <c r="AZ61" t="s">
        <v>13</v>
      </c>
      <c r="BA61" t="s">
        <v>13</v>
      </c>
      <c r="BB61" t="s">
        <v>12</v>
      </c>
      <c r="BC61" t="s">
        <v>12</v>
      </c>
      <c r="BD61" t="s">
        <v>12</v>
      </c>
      <c r="BE61" t="s">
        <v>12</v>
      </c>
      <c r="BF61" t="s">
        <v>12</v>
      </c>
      <c r="BG61" t="s">
        <v>13</v>
      </c>
      <c r="BH61" t="s">
        <v>13</v>
      </c>
      <c r="BI61" t="s">
        <v>13</v>
      </c>
      <c r="BJ61" t="s">
        <v>13</v>
      </c>
      <c r="BK61" t="s">
        <v>13</v>
      </c>
      <c r="BL61" t="s">
        <v>13</v>
      </c>
      <c r="BM61" t="s">
        <v>13</v>
      </c>
    </row>
    <row r="62" spans="1:65" ht="15">
      <c r="A62" s="18">
        <v>58</v>
      </c>
      <c r="B62">
        <v>14</v>
      </c>
      <c r="C62" t="s">
        <v>78</v>
      </c>
      <c r="D62">
        <v>9</v>
      </c>
      <c r="H62">
        <f t="shared" si="1"/>
        <v>0</v>
      </c>
      <c r="I62" t="s">
        <v>13</v>
      </c>
      <c r="J62" t="s">
        <v>13</v>
      </c>
      <c r="K62" t="s">
        <v>13</v>
      </c>
      <c r="L62" t="s">
        <v>13</v>
      </c>
      <c r="M62" t="s">
        <v>14</v>
      </c>
      <c r="N62" t="s">
        <v>13</v>
      </c>
      <c r="O62" t="s">
        <v>12</v>
      </c>
      <c r="P62" t="s">
        <v>12</v>
      </c>
      <c r="Q62" t="s">
        <v>13</v>
      </c>
      <c r="R62" t="s">
        <v>13</v>
      </c>
      <c r="S62" t="s">
        <v>12</v>
      </c>
      <c r="T62" t="s">
        <v>12</v>
      </c>
      <c r="U62" t="s">
        <v>13</v>
      </c>
      <c r="V62" t="s">
        <v>13</v>
      </c>
      <c r="W62" t="s">
        <v>14</v>
      </c>
      <c r="X62" t="s">
        <v>13</v>
      </c>
      <c r="Y62" t="s">
        <v>13</v>
      </c>
      <c r="Z62" t="s">
        <v>13</v>
      </c>
      <c r="AA62" t="s">
        <v>14</v>
      </c>
      <c r="AB62" t="s">
        <v>13</v>
      </c>
      <c r="AC62" t="s">
        <v>14</v>
      </c>
      <c r="AD62" t="s">
        <v>14</v>
      </c>
      <c r="AE62" t="s">
        <v>13</v>
      </c>
      <c r="AF62" t="s">
        <v>13</v>
      </c>
      <c r="AG62" t="s">
        <v>13</v>
      </c>
      <c r="AH62" t="s">
        <v>13</v>
      </c>
      <c r="AI62" t="s">
        <v>13</v>
      </c>
      <c r="AJ62" t="s">
        <v>13</v>
      </c>
      <c r="AK62" t="s">
        <v>13</v>
      </c>
      <c r="AL62" t="s">
        <v>14</v>
      </c>
      <c r="AM62" t="s">
        <v>13</v>
      </c>
      <c r="AN62" t="s">
        <v>13</v>
      </c>
      <c r="AO62" t="s">
        <v>13</v>
      </c>
      <c r="AP62" t="s">
        <v>13</v>
      </c>
      <c r="AQ62" t="s">
        <v>13</v>
      </c>
      <c r="AR62" t="s">
        <v>13</v>
      </c>
      <c r="AS62" t="s">
        <v>12</v>
      </c>
      <c r="AT62" t="s">
        <v>13</v>
      </c>
      <c r="AU62" t="s">
        <v>13</v>
      </c>
      <c r="AV62" t="s">
        <v>13</v>
      </c>
      <c r="AW62" t="s">
        <v>14</v>
      </c>
      <c r="AX62" t="s">
        <v>13</v>
      </c>
      <c r="AY62" t="s">
        <v>13</v>
      </c>
      <c r="AZ62" t="s">
        <v>13</v>
      </c>
      <c r="BA62" t="s">
        <v>13</v>
      </c>
      <c r="BB62" t="s">
        <v>13</v>
      </c>
      <c r="BC62" t="s">
        <v>13</v>
      </c>
      <c r="BD62" t="s">
        <v>13</v>
      </c>
      <c r="BE62" t="s">
        <v>12</v>
      </c>
      <c r="BF62" t="s">
        <v>13</v>
      </c>
      <c r="BG62" t="s">
        <v>13</v>
      </c>
      <c r="BH62" t="s">
        <v>13</v>
      </c>
      <c r="BI62" t="s">
        <v>13</v>
      </c>
      <c r="BJ62" t="s">
        <v>13</v>
      </c>
      <c r="BK62" t="s">
        <v>13</v>
      </c>
      <c r="BL62" t="s">
        <v>13</v>
      </c>
      <c r="BM62" t="s">
        <v>13</v>
      </c>
    </row>
    <row r="63" spans="8:65" ht="15">
      <c r="H63" s="21" t="s">
        <v>15</v>
      </c>
      <c r="I63" s="21">
        <f aca="true" t="shared" si="2" ref="I63:AO63">_xlfn.COUNTIFS(I5:I62,"=DT")</f>
        <v>1</v>
      </c>
      <c r="J63" s="21">
        <f t="shared" si="2"/>
        <v>1</v>
      </c>
      <c r="K63" s="21">
        <f t="shared" si="2"/>
        <v>0</v>
      </c>
      <c r="L63" s="21">
        <f t="shared" si="2"/>
        <v>0</v>
      </c>
      <c r="M63" s="21">
        <f t="shared" si="2"/>
        <v>1</v>
      </c>
      <c r="N63" s="21">
        <f t="shared" si="2"/>
        <v>0</v>
      </c>
      <c r="O63" s="21">
        <f t="shared" si="2"/>
        <v>4</v>
      </c>
      <c r="P63" s="21">
        <f t="shared" si="2"/>
        <v>3</v>
      </c>
      <c r="Q63" s="18">
        <f t="shared" si="2"/>
        <v>3</v>
      </c>
      <c r="R63" s="18">
        <f t="shared" si="2"/>
        <v>1</v>
      </c>
      <c r="S63" s="18">
        <f t="shared" si="2"/>
        <v>1</v>
      </c>
      <c r="T63" s="18">
        <f t="shared" si="2"/>
        <v>2</v>
      </c>
      <c r="U63" s="18">
        <f t="shared" si="2"/>
        <v>1</v>
      </c>
      <c r="V63" s="18">
        <f t="shared" si="2"/>
        <v>1</v>
      </c>
      <c r="W63" s="18">
        <f t="shared" si="2"/>
        <v>0</v>
      </c>
      <c r="X63" s="18">
        <f t="shared" si="2"/>
        <v>2</v>
      </c>
      <c r="Y63" s="18">
        <f t="shared" si="2"/>
        <v>1</v>
      </c>
      <c r="Z63" s="18">
        <f t="shared" si="2"/>
        <v>3</v>
      </c>
      <c r="AA63" s="18">
        <f t="shared" si="2"/>
        <v>2</v>
      </c>
      <c r="AB63" s="18">
        <f t="shared" si="2"/>
        <v>1</v>
      </c>
      <c r="AC63" s="28">
        <f t="shared" si="2"/>
        <v>2</v>
      </c>
      <c r="AD63" s="28">
        <f t="shared" si="2"/>
        <v>1</v>
      </c>
      <c r="AE63" s="28">
        <f t="shared" si="2"/>
        <v>3</v>
      </c>
      <c r="AF63" s="28">
        <f t="shared" si="2"/>
        <v>7</v>
      </c>
      <c r="AG63" s="28">
        <f t="shared" si="2"/>
        <v>1</v>
      </c>
      <c r="AH63" s="28">
        <f t="shared" si="2"/>
        <v>1</v>
      </c>
      <c r="AI63" s="28">
        <f t="shared" si="2"/>
        <v>1</v>
      </c>
      <c r="AJ63" s="28">
        <f t="shared" si="2"/>
        <v>0</v>
      </c>
      <c r="AK63" s="28">
        <f t="shared" si="2"/>
        <v>1</v>
      </c>
      <c r="AL63" s="28">
        <f t="shared" si="2"/>
        <v>1</v>
      </c>
      <c r="AM63" s="28">
        <f t="shared" si="2"/>
        <v>2</v>
      </c>
      <c r="AN63" s="28">
        <f t="shared" si="2"/>
        <v>1</v>
      </c>
      <c r="AO63" s="28">
        <f t="shared" si="2"/>
        <v>1</v>
      </c>
      <c r="AP63" s="28">
        <f>_xlfn.COUNTIFS(AP5:AP62,"=Dt")</f>
        <v>2</v>
      </c>
      <c r="AQ63" s="28">
        <f>_xlfn.COUNTIFS(AQ5:AQ62,"=Dt")</f>
        <v>1</v>
      </c>
      <c r="AR63" s="29">
        <f aca="true" t="shared" si="3" ref="AR63:AX63">_xlfn.COUNTIFS(AR5:AR62,"=DT")</f>
        <v>0</v>
      </c>
      <c r="AS63" s="29">
        <f t="shared" si="3"/>
        <v>0</v>
      </c>
      <c r="AT63" s="29">
        <f t="shared" si="3"/>
        <v>1</v>
      </c>
      <c r="AU63" s="29">
        <f t="shared" si="3"/>
        <v>1</v>
      </c>
      <c r="AV63" s="29">
        <f t="shared" si="3"/>
        <v>0</v>
      </c>
      <c r="AW63" s="29">
        <f t="shared" si="3"/>
        <v>1</v>
      </c>
      <c r="AX63" s="29">
        <f t="shared" si="3"/>
        <v>0</v>
      </c>
      <c r="AY63" s="29">
        <f>_xlfn.COUNTIFS(AY5:AY62,"=Dt")</f>
        <v>1</v>
      </c>
      <c r="AZ63" s="29">
        <f aca="true" t="shared" si="4" ref="AZ63:BM63">_xlfn.COUNTIFS(AZ5:AZ62,"=DT")</f>
        <v>1</v>
      </c>
      <c r="BA63" s="29">
        <f t="shared" si="4"/>
        <v>1</v>
      </c>
      <c r="BB63" s="29">
        <f t="shared" si="4"/>
        <v>2</v>
      </c>
      <c r="BC63" s="29">
        <f t="shared" si="4"/>
        <v>0</v>
      </c>
      <c r="BD63" s="29">
        <f t="shared" si="4"/>
        <v>0</v>
      </c>
      <c r="BE63" s="29">
        <f t="shared" si="4"/>
        <v>1</v>
      </c>
      <c r="BF63" s="30">
        <f t="shared" si="4"/>
        <v>4</v>
      </c>
      <c r="BG63" s="30">
        <f t="shared" si="4"/>
        <v>2</v>
      </c>
      <c r="BH63" s="30">
        <f t="shared" si="4"/>
        <v>0</v>
      </c>
      <c r="BI63" s="30">
        <f t="shared" si="4"/>
        <v>0</v>
      </c>
      <c r="BJ63" s="30">
        <f t="shared" si="4"/>
        <v>1</v>
      </c>
      <c r="BK63" s="30">
        <f t="shared" si="4"/>
        <v>1</v>
      </c>
      <c r="BL63" s="30">
        <f t="shared" si="4"/>
        <v>1</v>
      </c>
      <c r="BM63" s="30">
        <f t="shared" si="4"/>
        <v>5</v>
      </c>
    </row>
    <row r="64" spans="8:65" ht="15">
      <c r="H64" s="21" t="s">
        <v>12</v>
      </c>
      <c r="I64" s="21">
        <f aca="true" t="shared" si="5" ref="I64:AN64">_xlfn.COUNTIFS(I5:I62,"=D")</f>
        <v>11</v>
      </c>
      <c r="J64" s="21">
        <f t="shared" si="5"/>
        <v>6</v>
      </c>
      <c r="K64" s="21">
        <f t="shared" si="5"/>
        <v>5</v>
      </c>
      <c r="L64" s="21">
        <f t="shared" si="5"/>
        <v>17</v>
      </c>
      <c r="M64" s="21">
        <f t="shared" si="5"/>
        <v>12</v>
      </c>
      <c r="N64" s="21">
        <f t="shared" si="5"/>
        <v>9</v>
      </c>
      <c r="O64" s="21">
        <f t="shared" si="5"/>
        <v>20</v>
      </c>
      <c r="P64" s="21">
        <f t="shared" si="5"/>
        <v>24</v>
      </c>
      <c r="Q64" s="18">
        <f t="shared" si="5"/>
        <v>5</v>
      </c>
      <c r="R64" s="18">
        <f t="shared" si="5"/>
        <v>13</v>
      </c>
      <c r="S64" s="18">
        <f t="shared" si="5"/>
        <v>11</v>
      </c>
      <c r="T64" s="18">
        <f t="shared" si="5"/>
        <v>5</v>
      </c>
      <c r="U64" s="18">
        <f t="shared" si="5"/>
        <v>7</v>
      </c>
      <c r="V64" s="18">
        <f t="shared" si="5"/>
        <v>7</v>
      </c>
      <c r="W64" s="18">
        <f t="shared" si="5"/>
        <v>20</v>
      </c>
      <c r="X64" s="18">
        <f t="shared" si="5"/>
        <v>17</v>
      </c>
      <c r="Y64" s="18">
        <f t="shared" si="5"/>
        <v>15</v>
      </c>
      <c r="Z64" s="18">
        <f t="shared" si="5"/>
        <v>14</v>
      </c>
      <c r="AA64" s="18">
        <f t="shared" si="5"/>
        <v>8</v>
      </c>
      <c r="AB64" s="18">
        <f t="shared" si="5"/>
        <v>10</v>
      </c>
      <c r="AC64" s="28">
        <f t="shared" si="5"/>
        <v>15</v>
      </c>
      <c r="AD64" s="28">
        <f t="shared" si="5"/>
        <v>4</v>
      </c>
      <c r="AE64" s="28">
        <f t="shared" si="5"/>
        <v>10</v>
      </c>
      <c r="AF64" s="28">
        <f t="shared" si="5"/>
        <v>11</v>
      </c>
      <c r="AG64" s="28">
        <f t="shared" si="5"/>
        <v>20</v>
      </c>
      <c r="AH64" s="28">
        <f t="shared" si="5"/>
        <v>9</v>
      </c>
      <c r="AI64" s="28">
        <f t="shared" si="5"/>
        <v>10</v>
      </c>
      <c r="AJ64" s="28">
        <f t="shared" si="5"/>
        <v>14</v>
      </c>
      <c r="AK64" s="28">
        <f t="shared" si="5"/>
        <v>11</v>
      </c>
      <c r="AL64" s="28">
        <f t="shared" si="5"/>
        <v>8</v>
      </c>
      <c r="AM64" s="28">
        <f t="shared" si="5"/>
        <v>11</v>
      </c>
      <c r="AN64" s="28">
        <f t="shared" si="5"/>
        <v>7</v>
      </c>
      <c r="AO64" s="28">
        <f aca="true" t="shared" si="6" ref="AO64:BM64">_xlfn.COUNTIFS(AO5:AO62,"=D")</f>
        <v>15</v>
      </c>
      <c r="AP64" s="28">
        <f t="shared" si="6"/>
        <v>10</v>
      </c>
      <c r="AQ64" s="28">
        <f t="shared" si="6"/>
        <v>7</v>
      </c>
      <c r="AR64" s="29">
        <f t="shared" si="6"/>
        <v>10</v>
      </c>
      <c r="AS64" s="29">
        <f t="shared" si="6"/>
        <v>8</v>
      </c>
      <c r="AT64" s="29">
        <f t="shared" si="6"/>
        <v>11</v>
      </c>
      <c r="AU64" s="29">
        <f t="shared" si="6"/>
        <v>12</v>
      </c>
      <c r="AV64" s="29">
        <f t="shared" si="6"/>
        <v>9</v>
      </c>
      <c r="AW64" s="29">
        <f t="shared" si="6"/>
        <v>10</v>
      </c>
      <c r="AX64" s="29">
        <f t="shared" si="6"/>
        <v>8</v>
      </c>
      <c r="AY64" s="29">
        <f t="shared" si="6"/>
        <v>8</v>
      </c>
      <c r="AZ64" s="29">
        <f t="shared" si="6"/>
        <v>9</v>
      </c>
      <c r="BA64" s="29">
        <f t="shared" si="6"/>
        <v>15</v>
      </c>
      <c r="BB64" s="29">
        <f t="shared" si="6"/>
        <v>14</v>
      </c>
      <c r="BC64" s="29">
        <f t="shared" si="6"/>
        <v>11</v>
      </c>
      <c r="BD64" s="29">
        <f t="shared" si="6"/>
        <v>11</v>
      </c>
      <c r="BE64" s="29">
        <f t="shared" si="6"/>
        <v>12</v>
      </c>
      <c r="BF64" s="30">
        <f t="shared" si="6"/>
        <v>13</v>
      </c>
      <c r="BG64" s="30">
        <f t="shared" si="6"/>
        <v>10</v>
      </c>
      <c r="BH64" s="30">
        <f t="shared" si="6"/>
        <v>8</v>
      </c>
      <c r="BI64" s="30">
        <f t="shared" si="6"/>
        <v>5</v>
      </c>
      <c r="BJ64" s="30">
        <f t="shared" si="6"/>
        <v>13</v>
      </c>
      <c r="BK64" s="30">
        <f t="shared" si="6"/>
        <v>6</v>
      </c>
      <c r="BL64" s="30">
        <f t="shared" si="6"/>
        <v>6</v>
      </c>
      <c r="BM64" s="30">
        <f t="shared" si="6"/>
        <v>8</v>
      </c>
    </row>
    <row r="65" spans="8:65" ht="15">
      <c r="H65" s="21" t="s">
        <v>13</v>
      </c>
      <c r="I65" s="21">
        <f aca="true" t="shared" si="7" ref="I65:AN65">_xlfn.COUNTIFS(I5:I62,"=C")</f>
        <v>39</v>
      </c>
      <c r="J65" s="21">
        <f t="shared" si="7"/>
        <v>37</v>
      </c>
      <c r="K65" s="21">
        <f t="shared" si="7"/>
        <v>39</v>
      </c>
      <c r="L65" s="21">
        <f t="shared" si="7"/>
        <v>38</v>
      </c>
      <c r="M65" s="21">
        <f t="shared" si="7"/>
        <v>40</v>
      </c>
      <c r="N65" s="21">
        <f t="shared" si="7"/>
        <v>43</v>
      </c>
      <c r="O65" s="21">
        <f t="shared" si="7"/>
        <v>30</v>
      </c>
      <c r="P65" s="21">
        <f t="shared" si="7"/>
        <v>31</v>
      </c>
      <c r="Q65" s="18">
        <f t="shared" si="7"/>
        <v>38</v>
      </c>
      <c r="R65" s="18">
        <f t="shared" si="7"/>
        <v>42</v>
      </c>
      <c r="S65" s="18">
        <f t="shared" si="7"/>
        <v>40</v>
      </c>
      <c r="T65" s="18">
        <f t="shared" si="7"/>
        <v>35</v>
      </c>
      <c r="U65" s="18">
        <f t="shared" si="7"/>
        <v>36</v>
      </c>
      <c r="V65" s="18">
        <f t="shared" si="7"/>
        <v>47</v>
      </c>
      <c r="W65" s="18">
        <f t="shared" si="7"/>
        <v>33</v>
      </c>
      <c r="X65" s="18">
        <f t="shared" si="7"/>
        <v>37</v>
      </c>
      <c r="Y65" s="18">
        <f t="shared" si="7"/>
        <v>37</v>
      </c>
      <c r="Z65" s="18">
        <f t="shared" si="7"/>
        <v>33</v>
      </c>
      <c r="AA65" s="18">
        <f t="shared" si="7"/>
        <v>42</v>
      </c>
      <c r="AB65" s="18">
        <f t="shared" si="7"/>
        <v>40</v>
      </c>
      <c r="AC65" s="28">
        <f t="shared" si="7"/>
        <v>36</v>
      </c>
      <c r="AD65" s="28">
        <f t="shared" si="7"/>
        <v>33</v>
      </c>
      <c r="AE65" s="28">
        <f t="shared" si="7"/>
        <v>37</v>
      </c>
      <c r="AF65" s="28">
        <f t="shared" si="7"/>
        <v>34</v>
      </c>
      <c r="AG65" s="28">
        <f t="shared" si="7"/>
        <v>29</v>
      </c>
      <c r="AH65" s="28">
        <f t="shared" si="7"/>
        <v>37</v>
      </c>
      <c r="AI65" s="28">
        <f t="shared" si="7"/>
        <v>39</v>
      </c>
      <c r="AJ65" s="28">
        <f t="shared" si="7"/>
        <v>40</v>
      </c>
      <c r="AK65" s="28">
        <f t="shared" si="7"/>
        <v>38</v>
      </c>
      <c r="AL65" s="28">
        <f t="shared" si="7"/>
        <v>33</v>
      </c>
      <c r="AM65" s="28">
        <f t="shared" si="7"/>
        <v>31</v>
      </c>
      <c r="AN65" s="28">
        <f t="shared" si="7"/>
        <v>32</v>
      </c>
      <c r="AO65" s="28">
        <f aca="true" t="shared" si="8" ref="AO65:BM65">_xlfn.COUNTIFS(AO5:AO62,"=C")</f>
        <v>36</v>
      </c>
      <c r="AP65" s="28">
        <f t="shared" si="8"/>
        <v>44</v>
      </c>
      <c r="AQ65" s="28">
        <f t="shared" si="8"/>
        <v>42</v>
      </c>
      <c r="AR65" s="29">
        <f t="shared" si="8"/>
        <v>37</v>
      </c>
      <c r="AS65" s="29">
        <f t="shared" si="8"/>
        <v>36</v>
      </c>
      <c r="AT65" s="29">
        <f t="shared" si="8"/>
        <v>39</v>
      </c>
      <c r="AU65" s="29">
        <f t="shared" si="8"/>
        <v>40</v>
      </c>
      <c r="AV65" s="29">
        <f t="shared" si="8"/>
        <v>35</v>
      </c>
      <c r="AW65" s="29">
        <f t="shared" si="8"/>
        <v>40</v>
      </c>
      <c r="AX65" s="29">
        <f t="shared" si="8"/>
        <v>37</v>
      </c>
      <c r="AY65" s="29">
        <f t="shared" si="8"/>
        <v>40</v>
      </c>
      <c r="AZ65" s="29">
        <f t="shared" si="8"/>
        <v>38</v>
      </c>
      <c r="BA65" s="29">
        <f t="shared" si="8"/>
        <v>35</v>
      </c>
      <c r="BB65" s="29">
        <f t="shared" si="8"/>
        <v>37</v>
      </c>
      <c r="BC65" s="29">
        <f t="shared" si="8"/>
        <v>40</v>
      </c>
      <c r="BD65" s="29">
        <f t="shared" si="8"/>
        <v>38</v>
      </c>
      <c r="BE65" s="29">
        <f t="shared" si="8"/>
        <v>35</v>
      </c>
      <c r="BF65" s="30">
        <f t="shared" si="8"/>
        <v>34</v>
      </c>
      <c r="BG65" s="30">
        <f t="shared" si="8"/>
        <v>37</v>
      </c>
      <c r="BH65" s="30">
        <f t="shared" si="8"/>
        <v>45</v>
      </c>
      <c r="BI65" s="30">
        <f t="shared" si="8"/>
        <v>48</v>
      </c>
      <c r="BJ65" s="30">
        <f t="shared" si="8"/>
        <v>33</v>
      </c>
      <c r="BK65" s="30">
        <f t="shared" si="8"/>
        <v>45</v>
      </c>
      <c r="BL65" s="30">
        <f t="shared" si="8"/>
        <v>39</v>
      </c>
      <c r="BM65" s="30">
        <f t="shared" si="8"/>
        <v>38</v>
      </c>
    </row>
    <row r="66" spans="8:65" ht="15">
      <c r="H66" s="21" t="s">
        <v>14</v>
      </c>
      <c r="I66" s="21">
        <f aca="true" t="shared" si="9" ref="I66:AN66">_xlfn.COUNTIFS(I5:I62,"=CT")</f>
        <v>7</v>
      </c>
      <c r="J66" s="21">
        <f t="shared" si="9"/>
        <v>14</v>
      </c>
      <c r="K66" s="21">
        <f t="shared" si="9"/>
        <v>14</v>
      </c>
      <c r="L66" s="21">
        <f t="shared" si="9"/>
        <v>3</v>
      </c>
      <c r="M66" s="21">
        <f t="shared" si="9"/>
        <v>5</v>
      </c>
      <c r="N66" s="21">
        <f t="shared" si="9"/>
        <v>6</v>
      </c>
      <c r="O66" s="21">
        <f t="shared" si="9"/>
        <v>4</v>
      </c>
      <c r="P66" s="21">
        <f t="shared" si="9"/>
        <v>0</v>
      </c>
      <c r="Q66" s="18">
        <f t="shared" si="9"/>
        <v>12</v>
      </c>
      <c r="R66" s="18">
        <f t="shared" si="9"/>
        <v>2</v>
      </c>
      <c r="S66" s="18">
        <f t="shared" si="9"/>
        <v>6</v>
      </c>
      <c r="T66" s="18">
        <f t="shared" si="9"/>
        <v>16</v>
      </c>
      <c r="U66" s="18">
        <f t="shared" si="9"/>
        <v>14</v>
      </c>
      <c r="V66" s="18">
        <f t="shared" si="9"/>
        <v>3</v>
      </c>
      <c r="W66" s="18">
        <f t="shared" si="9"/>
        <v>5</v>
      </c>
      <c r="X66" s="18">
        <f t="shared" si="9"/>
        <v>2</v>
      </c>
      <c r="Y66" s="18">
        <f t="shared" si="9"/>
        <v>5</v>
      </c>
      <c r="Z66" s="18">
        <f t="shared" si="9"/>
        <v>8</v>
      </c>
      <c r="AA66" s="18">
        <f t="shared" si="9"/>
        <v>6</v>
      </c>
      <c r="AB66" s="18">
        <f t="shared" si="9"/>
        <v>6</v>
      </c>
      <c r="AC66" s="28">
        <f t="shared" si="9"/>
        <v>5</v>
      </c>
      <c r="AD66" s="28">
        <f t="shared" si="9"/>
        <v>20</v>
      </c>
      <c r="AE66" s="28">
        <f t="shared" si="9"/>
        <v>8</v>
      </c>
      <c r="AF66" s="28">
        <f t="shared" si="9"/>
        <v>6</v>
      </c>
      <c r="AG66" s="28">
        <f t="shared" si="9"/>
        <v>8</v>
      </c>
      <c r="AH66" s="28">
        <f t="shared" si="9"/>
        <v>11</v>
      </c>
      <c r="AI66" s="28">
        <f t="shared" si="9"/>
        <v>8</v>
      </c>
      <c r="AJ66" s="28">
        <f t="shared" si="9"/>
        <v>4</v>
      </c>
      <c r="AK66" s="28">
        <f t="shared" si="9"/>
        <v>8</v>
      </c>
      <c r="AL66" s="28">
        <f t="shared" si="9"/>
        <v>16</v>
      </c>
      <c r="AM66" s="28">
        <f t="shared" si="9"/>
        <v>14</v>
      </c>
      <c r="AN66" s="28">
        <f t="shared" si="9"/>
        <v>17</v>
      </c>
      <c r="AO66" s="28">
        <f aca="true" t="shared" si="10" ref="AO66:BM66">_xlfn.COUNTIFS(AO5:AO62,"=CT")</f>
        <v>6</v>
      </c>
      <c r="AP66" s="28">
        <f t="shared" si="10"/>
        <v>2</v>
      </c>
      <c r="AQ66" s="28">
        <f t="shared" si="10"/>
        <v>8</v>
      </c>
      <c r="AR66" s="29">
        <f t="shared" si="10"/>
        <v>11</v>
      </c>
      <c r="AS66" s="29">
        <f t="shared" si="10"/>
        <v>14</v>
      </c>
      <c r="AT66" s="29">
        <f t="shared" si="10"/>
        <v>7</v>
      </c>
      <c r="AU66" s="29">
        <f t="shared" si="10"/>
        <v>5</v>
      </c>
      <c r="AV66" s="29">
        <f t="shared" si="10"/>
        <v>14</v>
      </c>
      <c r="AW66" s="29">
        <f t="shared" si="10"/>
        <v>7</v>
      </c>
      <c r="AX66" s="29">
        <f t="shared" si="10"/>
        <v>13</v>
      </c>
      <c r="AY66" s="29">
        <f t="shared" si="10"/>
        <v>9</v>
      </c>
      <c r="AZ66" s="29">
        <f t="shared" si="10"/>
        <v>10</v>
      </c>
      <c r="BA66" s="29">
        <f t="shared" si="10"/>
        <v>7</v>
      </c>
      <c r="BB66" s="29">
        <f t="shared" si="10"/>
        <v>5</v>
      </c>
      <c r="BC66" s="29">
        <f t="shared" si="10"/>
        <v>7</v>
      </c>
      <c r="BD66" s="29">
        <f t="shared" si="10"/>
        <v>9</v>
      </c>
      <c r="BE66" s="29">
        <f t="shared" si="10"/>
        <v>10</v>
      </c>
      <c r="BF66" s="30">
        <f t="shared" si="10"/>
        <v>7</v>
      </c>
      <c r="BG66" s="30">
        <f t="shared" si="10"/>
        <v>9</v>
      </c>
      <c r="BH66" s="30">
        <f t="shared" si="10"/>
        <v>5</v>
      </c>
      <c r="BI66" s="30">
        <f t="shared" si="10"/>
        <v>5</v>
      </c>
      <c r="BJ66" s="30">
        <f t="shared" si="10"/>
        <v>11</v>
      </c>
      <c r="BK66" s="30">
        <f t="shared" si="10"/>
        <v>6</v>
      </c>
      <c r="BL66" s="30">
        <f t="shared" si="10"/>
        <v>12</v>
      </c>
      <c r="BM66" s="30">
        <f t="shared" si="10"/>
        <v>6</v>
      </c>
    </row>
    <row r="70" spans="1:12" ht="15">
      <c r="A70" t="s">
        <v>74</v>
      </c>
      <c r="B70">
        <v>26</v>
      </c>
      <c r="D70" t="s">
        <v>111</v>
      </c>
      <c r="E70">
        <f>_xlfn.COUNTIFS(C5:C23,"=M")</f>
        <v>14</v>
      </c>
      <c r="F70" t="s">
        <v>78</v>
      </c>
      <c r="G70">
        <f>_xlfn.COUNTIFS(D5:D23,"=9")</f>
        <v>19</v>
      </c>
      <c r="I70">
        <f>STDEV(B5,B6,B10,B11,B12,B13,B14,B15,B17,B20,B21,B22,B24,B25,B26,B27,B31,B32,B33,B36,B41,B42,B43,B51,B52,B53,B55,B56,B61,B62)</f>
        <v>0.9128709291752826</v>
      </c>
      <c r="J70" t="s">
        <v>78</v>
      </c>
      <c r="L70" t="s">
        <v>213</v>
      </c>
    </row>
    <row r="71" spans="1:12" ht="15">
      <c r="A71" t="s">
        <v>78</v>
      </c>
      <c r="B71">
        <v>32</v>
      </c>
      <c r="E71">
        <f>_xlfn.COUNTIFS(C5:C23,"=F")</f>
        <v>5</v>
      </c>
      <c r="F71" t="s">
        <v>74</v>
      </c>
      <c r="I71">
        <f>STDEV(B8,B9,B16,B19,B23,B28,B29,B30,B34,B35,B37,B38,B39,B40,B44,B45,B50,B54,B57,B58,B59,B60)</f>
        <v>1.2457720706244975</v>
      </c>
      <c r="J71" t="s">
        <v>74</v>
      </c>
      <c r="K71">
        <v>5</v>
      </c>
      <c r="L71">
        <v>1</v>
      </c>
    </row>
    <row r="72" spans="4:12" ht="15">
      <c r="D72" t="s">
        <v>112</v>
      </c>
      <c r="E72">
        <f>_xlfn.COUNTIFS(C24:C42,"=M")</f>
        <v>10</v>
      </c>
      <c r="F72" t="s">
        <v>78</v>
      </c>
      <c r="G72">
        <f>_xlfn.COUNTIFS(D24:D42,"=9")</f>
        <v>18</v>
      </c>
      <c r="K72">
        <v>6</v>
      </c>
      <c r="L72">
        <v>1</v>
      </c>
    </row>
    <row r="73" spans="5:12" ht="15">
      <c r="E73">
        <f>_xlfn.COUNTIFS(C24:C42,"=F")</f>
        <v>9</v>
      </c>
      <c r="F73" t="s">
        <v>74</v>
      </c>
      <c r="K73">
        <v>7</v>
      </c>
      <c r="L73">
        <v>6</v>
      </c>
    </row>
    <row r="74" spans="4:12" ht="15">
      <c r="D74" t="s">
        <v>113</v>
      </c>
      <c r="E74">
        <f>_xlfn.COUNTIFS(C43:C62,"=M")</f>
        <v>8</v>
      </c>
      <c r="F74" t="s">
        <v>78</v>
      </c>
      <c r="G74">
        <f>_xlfn.COUNTIFS(D43:D62,"=9")</f>
        <v>20</v>
      </c>
      <c r="K74">
        <v>8</v>
      </c>
      <c r="L74">
        <v>5</v>
      </c>
    </row>
    <row r="75" spans="5:12" ht="15">
      <c r="E75">
        <f>_xlfn.COUNTIFS(C43:C62,"=F")</f>
        <v>12</v>
      </c>
      <c r="F75" t="s">
        <v>74</v>
      </c>
      <c r="K75">
        <v>9</v>
      </c>
      <c r="L75">
        <v>11</v>
      </c>
    </row>
    <row r="77" spans="1:9" ht="15">
      <c r="A77">
        <v>14</v>
      </c>
      <c r="B77">
        <f>_xlfn.COUNTIFS(B5:B62,"=14")</f>
        <v>28</v>
      </c>
      <c r="E77">
        <v>14</v>
      </c>
      <c r="F77">
        <v>5</v>
      </c>
      <c r="H77" t="s">
        <v>207</v>
      </c>
      <c r="I77">
        <f>STDEV(B5:B62)</f>
        <v>1.0442421277149387</v>
      </c>
    </row>
    <row r="78" spans="1:12" ht="15">
      <c r="A78">
        <v>15</v>
      </c>
      <c r="B78">
        <f>_xlfn.COUNTIFS(B5:B62,"=15")</f>
        <v>15</v>
      </c>
      <c r="E78">
        <v>10</v>
      </c>
      <c r="F78">
        <v>9</v>
      </c>
      <c r="H78" t="s">
        <v>208</v>
      </c>
      <c r="I78">
        <f>AVERAGE(B5:B62)</f>
        <v>14.879310344827585</v>
      </c>
      <c r="L78" t="s">
        <v>213</v>
      </c>
    </row>
    <row r="79" spans="1:12" ht="15">
      <c r="A79">
        <v>16</v>
      </c>
      <c r="B79">
        <f>_xlfn.COUNTIFS(B5:B62,"=16")</f>
        <v>10</v>
      </c>
      <c r="E79">
        <v>8</v>
      </c>
      <c r="F79">
        <v>12</v>
      </c>
      <c r="H79" t="s">
        <v>195</v>
      </c>
      <c r="I79">
        <f>MODE(B5:B62)</f>
        <v>14</v>
      </c>
      <c r="K79" t="s">
        <v>78</v>
      </c>
      <c r="L79">
        <v>11</v>
      </c>
    </row>
    <row r="80" spans="1:12" ht="15">
      <c r="A80">
        <v>17</v>
      </c>
      <c r="B80">
        <f>_xlfn.COUNTIFS(B5:B62,"=17")</f>
        <v>4</v>
      </c>
      <c r="K80" t="s">
        <v>74</v>
      </c>
      <c r="L80">
        <v>9</v>
      </c>
    </row>
    <row r="81" spans="1:2" ht="15">
      <c r="A81">
        <v>18</v>
      </c>
      <c r="B81">
        <f>_xlfn.COUNTIFS(B5:B62,"=18")</f>
        <v>1</v>
      </c>
    </row>
    <row r="82" ht="15">
      <c r="L82" t="s">
        <v>217</v>
      </c>
    </row>
    <row r="83" spans="1:2" ht="15">
      <c r="A83" t="s">
        <v>201</v>
      </c>
      <c r="B83">
        <f>_xlfn.COUNTIFS(B5:B62,"=14",C5:C62,"=M")</f>
        <v>15</v>
      </c>
    </row>
    <row r="84" spans="1:12" ht="15">
      <c r="A84" t="s">
        <v>202</v>
      </c>
      <c r="B84">
        <f>_xlfn.COUNTIFS(B5:B62,"=14",C5:C62,"=F")</f>
        <v>13</v>
      </c>
      <c r="K84" t="s">
        <v>78</v>
      </c>
      <c r="L84">
        <v>4</v>
      </c>
    </row>
    <row r="85" spans="1:12" ht="15">
      <c r="A85" t="s">
        <v>203</v>
      </c>
      <c r="B85">
        <f>_xlfn.COUNTIFS(B5:B62,"=15",C5:C62,"=M")</f>
        <v>9</v>
      </c>
      <c r="K85" t="s">
        <v>74</v>
      </c>
      <c r="L85">
        <v>6</v>
      </c>
    </row>
    <row r="86" spans="1:2" ht="15">
      <c r="A86" t="s">
        <v>204</v>
      </c>
      <c r="B86">
        <f>_xlfn.COUNTIFS(B5:B62,"=15",C5:C62,"=F")</f>
        <v>6</v>
      </c>
    </row>
    <row r="87" spans="1:11" ht="15">
      <c r="A87" t="s">
        <v>205</v>
      </c>
      <c r="B87">
        <f>_xlfn.COUNTIFS(B5:B62,"=16",C5:C62,"=M")</f>
        <v>7</v>
      </c>
      <c r="J87" t="s">
        <v>177</v>
      </c>
      <c r="K87">
        <v>1</v>
      </c>
    </row>
    <row r="88" spans="1:2" ht="15">
      <c r="A88" t="s">
        <v>206</v>
      </c>
      <c r="B88">
        <f>_xlfn.COUNTIFS(B5:B62,"=16",C5:C62,"=F")</f>
        <v>3</v>
      </c>
    </row>
    <row r="89" spans="1:2" ht="15">
      <c r="A89" t="s">
        <v>114</v>
      </c>
      <c r="B89">
        <f>_xlfn.COUNTIFS(B5:B62,"=17",C5:C62,"=M")</f>
        <v>1</v>
      </c>
    </row>
    <row r="90" spans="1:2" ht="15">
      <c r="A90" t="s">
        <v>115</v>
      </c>
      <c r="B90">
        <f>_xlfn.COUNTIFS(B5:B62,"=17",C5:C62,"=F")</f>
        <v>3</v>
      </c>
    </row>
    <row r="91" spans="1:2" ht="15">
      <c r="A91" t="s">
        <v>116</v>
      </c>
      <c r="B91">
        <f>_xlfn.COUNTIFS(B5:B62,"=18",C5:C62,"=M")</f>
        <v>0</v>
      </c>
    </row>
    <row r="92" spans="1:2" ht="15">
      <c r="A92" t="s">
        <v>117</v>
      </c>
      <c r="B92">
        <f>_xlfn.COUNTIFS(B5:B62,"=18",C5:C62,"=F")</f>
        <v>1</v>
      </c>
    </row>
  </sheetData>
  <sheetProtection/>
  <mergeCells count="7">
    <mergeCell ref="J1:N1"/>
    <mergeCell ref="BF3:BM3"/>
    <mergeCell ref="E3:H3"/>
    <mergeCell ref="I3:P3"/>
    <mergeCell ref="Q3:AB3"/>
    <mergeCell ref="AC3:AQ3"/>
    <mergeCell ref="AR3:B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26"/>
  <sheetViews>
    <sheetView zoomScalePageLayoutView="0" workbookViewId="0" topLeftCell="C198">
      <selection activeCell="AC218" sqref="AC218"/>
    </sheetView>
  </sheetViews>
  <sheetFormatPr defaultColWidth="9.140625" defaultRowHeight="15"/>
  <cols>
    <col min="10" max="13" width="8.7109375" style="0" customWidth="1"/>
    <col min="14" max="15" width="9.140625" style="0" hidden="1" customWidth="1"/>
    <col min="16" max="16" width="9.140625" style="0" customWidth="1"/>
    <col min="68" max="68" width="8.00390625" style="0" customWidth="1"/>
  </cols>
  <sheetData>
    <row r="1" spans="1:14" ht="15">
      <c r="A1" s="1"/>
      <c r="B1" s="1"/>
      <c r="C1" s="1"/>
      <c r="H1" s="36" t="s">
        <v>101</v>
      </c>
      <c r="I1" s="36"/>
      <c r="J1" s="36"/>
      <c r="K1" s="36"/>
      <c r="L1" s="36"/>
      <c r="M1" s="36"/>
      <c r="N1" s="36"/>
    </row>
    <row r="3" spans="1:72" ht="77.25" customHeight="1">
      <c r="A3" s="6" t="s">
        <v>0</v>
      </c>
      <c r="B3" s="7" t="s">
        <v>92</v>
      </c>
      <c r="C3" s="9" t="s">
        <v>73</v>
      </c>
      <c r="D3" s="8" t="s">
        <v>69</v>
      </c>
      <c r="E3" s="10" t="s">
        <v>95</v>
      </c>
      <c r="F3" s="15" t="s">
        <v>96</v>
      </c>
      <c r="G3" s="38" t="s">
        <v>97</v>
      </c>
      <c r="H3" s="38"/>
      <c r="I3" s="38"/>
      <c r="J3" s="39" t="s">
        <v>98</v>
      </c>
      <c r="K3" s="39"/>
      <c r="L3" s="39"/>
      <c r="M3" s="39"/>
      <c r="N3" s="5" t="s">
        <v>2</v>
      </c>
      <c r="O3" s="40" t="s">
        <v>11</v>
      </c>
      <c r="P3" s="40"/>
      <c r="Q3" s="40"/>
      <c r="R3" s="40"/>
      <c r="S3" s="40"/>
      <c r="T3" s="40"/>
      <c r="U3" s="40"/>
      <c r="V3" s="40"/>
      <c r="W3" s="40"/>
      <c r="X3" s="41" t="s">
        <v>28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 t="s">
        <v>44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3" t="s">
        <v>59</v>
      </c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37" t="s">
        <v>68</v>
      </c>
      <c r="BN3" s="37"/>
      <c r="BO3" s="37"/>
      <c r="BP3" s="37"/>
      <c r="BQ3" s="37"/>
      <c r="BR3" s="37"/>
      <c r="BS3" s="37"/>
      <c r="BT3" s="37"/>
    </row>
    <row r="4" spans="1:72" ht="83.25">
      <c r="A4" s="2"/>
      <c r="B4" s="3"/>
      <c r="C4" s="3"/>
      <c r="D4" s="3"/>
      <c r="E4" s="3"/>
      <c r="F4" s="3"/>
      <c r="G4" s="2" t="s">
        <v>91</v>
      </c>
      <c r="H4" s="2" t="s">
        <v>91</v>
      </c>
      <c r="I4" s="2" t="s">
        <v>88</v>
      </c>
      <c r="J4" s="2" t="s">
        <v>91</v>
      </c>
      <c r="K4" s="2" t="s">
        <v>91</v>
      </c>
      <c r="L4" s="2" t="s">
        <v>106</v>
      </c>
      <c r="M4" s="2" t="s">
        <v>2</v>
      </c>
      <c r="N4" s="2" t="s">
        <v>99</v>
      </c>
      <c r="O4" s="2" t="s">
        <v>3</v>
      </c>
      <c r="P4" s="2" t="s">
        <v>3</v>
      </c>
      <c r="Q4" s="2" t="s">
        <v>4</v>
      </c>
      <c r="R4" s="2" t="s">
        <v>5</v>
      </c>
      <c r="S4" s="2" t="s">
        <v>6</v>
      </c>
      <c r="T4" s="2" t="s">
        <v>7</v>
      </c>
      <c r="U4" s="2" t="s">
        <v>8</v>
      </c>
      <c r="V4" s="2" t="s">
        <v>9</v>
      </c>
      <c r="W4" s="2" t="s">
        <v>10</v>
      </c>
      <c r="X4" s="2" t="s">
        <v>16</v>
      </c>
      <c r="Y4" s="2" t="s">
        <v>17</v>
      </c>
      <c r="Z4" s="2" t="s">
        <v>18</v>
      </c>
      <c r="AA4" s="2" t="s">
        <v>19</v>
      </c>
      <c r="AB4" s="2" t="s">
        <v>20</v>
      </c>
      <c r="AC4" s="2" t="s">
        <v>21</v>
      </c>
      <c r="AD4" s="2" t="s">
        <v>22</v>
      </c>
      <c r="AE4" s="2" t="s">
        <v>23</v>
      </c>
      <c r="AF4" s="2" t="s">
        <v>24</v>
      </c>
      <c r="AG4" s="2" t="s">
        <v>25</v>
      </c>
      <c r="AH4" s="2" t="s">
        <v>26</v>
      </c>
      <c r="AI4" s="2" t="s">
        <v>27</v>
      </c>
      <c r="AJ4" s="2" t="s">
        <v>29</v>
      </c>
      <c r="AK4" s="2" t="s">
        <v>30</v>
      </c>
      <c r="AL4" s="2" t="s">
        <v>31</v>
      </c>
      <c r="AM4" s="2" t="s">
        <v>32</v>
      </c>
      <c r="AN4" s="2" t="s">
        <v>33</v>
      </c>
      <c r="AO4" s="2" t="s">
        <v>34</v>
      </c>
      <c r="AP4" s="2" t="s">
        <v>35</v>
      </c>
      <c r="AQ4" s="2" t="s">
        <v>36</v>
      </c>
      <c r="AR4" s="2" t="s">
        <v>37</v>
      </c>
      <c r="AS4" s="2" t="s">
        <v>38</v>
      </c>
      <c r="AT4" s="2" t="s">
        <v>39</v>
      </c>
      <c r="AU4" s="2" t="s">
        <v>40</v>
      </c>
      <c r="AV4" s="2" t="s">
        <v>41</v>
      </c>
      <c r="AW4" s="2" t="s">
        <v>42</v>
      </c>
      <c r="AX4" s="2" t="s">
        <v>43</v>
      </c>
      <c r="AY4" s="2" t="s">
        <v>45</v>
      </c>
      <c r="AZ4" s="2" t="s">
        <v>46</v>
      </c>
      <c r="BA4" s="2" t="s">
        <v>47</v>
      </c>
      <c r="BB4" s="2" t="s">
        <v>48</v>
      </c>
      <c r="BC4" s="2" t="s">
        <v>49</v>
      </c>
      <c r="BD4" s="2" t="s">
        <v>50</v>
      </c>
      <c r="BE4" s="2" t="s">
        <v>51</v>
      </c>
      <c r="BF4" s="2" t="s">
        <v>52</v>
      </c>
      <c r="BG4" s="2" t="s">
        <v>53</v>
      </c>
      <c r="BH4" s="2" t="s">
        <v>54</v>
      </c>
      <c r="BI4" s="2" t="s">
        <v>55</v>
      </c>
      <c r="BJ4" s="2" t="s">
        <v>56</v>
      </c>
      <c r="BK4" s="2" t="s">
        <v>57</v>
      </c>
      <c r="BL4" s="2" t="s">
        <v>58</v>
      </c>
      <c r="BM4" s="2" t="s">
        <v>60</v>
      </c>
      <c r="BN4" s="2" t="s">
        <v>61</v>
      </c>
      <c r="BO4" s="2" t="s">
        <v>62</v>
      </c>
      <c r="BP4" s="2" t="s">
        <v>63</v>
      </c>
      <c r="BQ4" s="2" t="s">
        <v>64</v>
      </c>
      <c r="BR4" s="2" t="s">
        <v>65</v>
      </c>
      <c r="BS4" s="2" t="s">
        <v>66</v>
      </c>
      <c r="BT4" s="2" t="s">
        <v>67</v>
      </c>
    </row>
    <row r="5" spans="1:72" ht="15">
      <c r="A5" s="16">
        <v>59</v>
      </c>
      <c r="B5">
        <v>17</v>
      </c>
      <c r="C5" t="s">
        <v>74</v>
      </c>
      <c r="D5">
        <v>12</v>
      </c>
      <c r="E5" t="s">
        <v>104</v>
      </c>
      <c r="F5" t="s">
        <v>14</v>
      </c>
      <c r="I5">
        <f>COUNTIF(G5:H5,"&lt;10")</f>
        <v>0</v>
      </c>
      <c r="L5">
        <f>COUNTIF(J5:K5,"&gt;9")</f>
        <v>0</v>
      </c>
      <c r="M5">
        <f>(I5+L5)</f>
        <v>0</v>
      </c>
      <c r="N5" t="e">
        <f>SUM(I5+#REF!)</f>
        <v>#REF!</v>
      </c>
      <c r="O5" t="s">
        <v>14</v>
      </c>
      <c r="P5" t="s">
        <v>14</v>
      </c>
      <c r="Q5" t="s">
        <v>12</v>
      </c>
      <c r="R5" t="s">
        <v>13</v>
      </c>
      <c r="S5" t="s">
        <v>13</v>
      </c>
      <c r="T5" t="s">
        <v>12</v>
      </c>
      <c r="U5" t="s">
        <v>13</v>
      </c>
      <c r="V5" t="s">
        <v>12</v>
      </c>
      <c r="W5" t="s">
        <v>12</v>
      </c>
      <c r="X5" t="s">
        <v>13</v>
      </c>
      <c r="Y5" t="s">
        <v>13</v>
      </c>
      <c r="Z5" t="s">
        <v>13</v>
      </c>
      <c r="AA5" t="s">
        <v>13</v>
      </c>
      <c r="AB5" t="s">
        <v>13</v>
      </c>
      <c r="AC5" t="s">
        <v>13</v>
      </c>
      <c r="AD5" t="s">
        <v>13</v>
      </c>
      <c r="AE5" t="s">
        <v>13</v>
      </c>
      <c r="AF5" t="s">
        <v>13</v>
      </c>
      <c r="AG5" t="s">
        <v>13</v>
      </c>
      <c r="AH5" t="s">
        <v>13</v>
      </c>
      <c r="AI5" t="s">
        <v>13</v>
      </c>
      <c r="AJ5" t="s">
        <v>13</v>
      </c>
      <c r="AK5" t="s">
        <v>14</v>
      </c>
      <c r="AL5" t="s">
        <v>13</v>
      </c>
      <c r="AM5" t="s">
        <v>14</v>
      </c>
      <c r="AN5" t="s">
        <v>14</v>
      </c>
      <c r="AO5" t="s">
        <v>14</v>
      </c>
      <c r="AP5" t="s">
        <v>13</v>
      </c>
      <c r="AQ5" t="s">
        <v>13</v>
      </c>
      <c r="AR5" t="s">
        <v>13</v>
      </c>
      <c r="AS5" t="s">
        <v>14</v>
      </c>
      <c r="AT5" t="s">
        <v>14</v>
      </c>
      <c r="AU5" t="s">
        <v>14</v>
      </c>
      <c r="AV5" t="s">
        <v>13</v>
      </c>
      <c r="AW5" t="s">
        <v>13</v>
      </c>
      <c r="AX5" t="s">
        <v>13</v>
      </c>
      <c r="AY5" t="s">
        <v>13</v>
      </c>
      <c r="AZ5" t="s">
        <v>13</v>
      </c>
      <c r="BA5" t="s">
        <v>13</v>
      </c>
      <c r="BB5" t="s">
        <v>13</v>
      </c>
      <c r="BC5" t="s">
        <v>13</v>
      </c>
      <c r="BD5" t="s">
        <v>14</v>
      </c>
      <c r="BE5" t="s">
        <v>12</v>
      </c>
      <c r="BF5" t="s">
        <v>12</v>
      </c>
      <c r="BG5" t="s">
        <v>13</v>
      </c>
      <c r="BH5" t="s">
        <v>13</v>
      </c>
      <c r="BI5" t="s">
        <v>13</v>
      </c>
      <c r="BJ5" t="s">
        <v>13</v>
      </c>
      <c r="BK5" t="s">
        <v>13</v>
      </c>
      <c r="BL5" t="s">
        <v>13</v>
      </c>
      <c r="BM5" t="s">
        <v>12</v>
      </c>
      <c r="BN5" t="s">
        <v>13</v>
      </c>
      <c r="BO5" t="s">
        <v>12</v>
      </c>
      <c r="BP5" t="s">
        <v>13</v>
      </c>
      <c r="BQ5" t="s">
        <v>14</v>
      </c>
      <c r="BR5" t="s">
        <v>12</v>
      </c>
      <c r="BS5" t="s">
        <v>13</v>
      </c>
      <c r="BT5" t="s">
        <v>12</v>
      </c>
    </row>
    <row r="6" spans="1:72" ht="15">
      <c r="A6" s="16">
        <v>60</v>
      </c>
      <c r="B6">
        <v>17</v>
      </c>
      <c r="C6" t="s">
        <v>74</v>
      </c>
      <c r="D6">
        <v>12</v>
      </c>
      <c r="E6" t="s">
        <v>104</v>
      </c>
      <c r="F6" t="s">
        <v>14</v>
      </c>
      <c r="I6">
        <f aca="true" t="shared" si="0" ref="I6:I69">COUNTIF(G6:H6,"&lt;10")</f>
        <v>0</v>
      </c>
      <c r="L6">
        <f aca="true" t="shared" si="1" ref="L6:L69">COUNTIF(J6:K6,"&gt;9")</f>
        <v>0</v>
      </c>
      <c r="M6">
        <f aca="true" t="shared" si="2" ref="M6:M69">(I6+L6)</f>
        <v>0</v>
      </c>
      <c r="N6" t="e">
        <f>SUM(I6+#REF!)</f>
        <v>#REF!</v>
      </c>
      <c r="O6" t="s">
        <v>14</v>
      </c>
      <c r="P6" t="s">
        <v>14</v>
      </c>
      <c r="Q6" t="s">
        <v>12</v>
      </c>
      <c r="R6" t="s">
        <v>14</v>
      </c>
      <c r="S6" t="s">
        <v>13</v>
      </c>
      <c r="T6" t="s">
        <v>13</v>
      </c>
      <c r="U6" t="s">
        <v>14</v>
      </c>
      <c r="V6" t="s">
        <v>12</v>
      </c>
      <c r="W6" t="s">
        <v>12</v>
      </c>
      <c r="X6" t="s">
        <v>14</v>
      </c>
      <c r="Y6" t="s">
        <v>12</v>
      </c>
      <c r="Z6" t="s">
        <v>14</v>
      </c>
      <c r="AA6" t="s">
        <v>12</v>
      </c>
      <c r="AB6" t="s">
        <v>14</v>
      </c>
      <c r="AC6" t="s">
        <v>13</v>
      </c>
      <c r="AD6" t="s">
        <v>12</v>
      </c>
      <c r="AE6" t="s">
        <v>13</v>
      </c>
      <c r="AF6" t="s">
        <v>14</v>
      </c>
      <c r="AG6" t="s">
        <v>14</v>
      </c>
      <c r="AH6" t="s">
        <v>14</v>
      </c>
      <c r="AI6" t="s">
        <v>13</v>
      </c>
      <c r="AJ6" t="s">
        <v>13</v>
      </c>
      <c r="AK6" t="s">
        <v>14</v>
      </c>
      <c r="AL6" t="s">
        <v>12</v>
      </c>
      <c r="AM6" t="s">
        <v>12</v>
      </c>
      <c r="AN6" t="s">
        <v>14</v>
      </c>
      <c r="AO6" t="s">
        <v>14</v>
      </c>
      <c r="AP6" t="s">
        <v>14</v>
      </c>
      <c r="AQ6" t="s">
        <v>13</v>
      </c>
      <c r="AR6" t="s">
        <v>13</v>
      </c>
      <c r="AS6" t="s">
        <v>14</v>
      </c>
      <c r="AT6" t="s">
        <v>14</v>
      </c>
      <c r="AU6" t="s">
        <v>14</v>
      </c>
      <c r="AV6" t="s">
        <v>13</v>
      </c>
      <c r="AW6" t="s">
        <v>13</v>
      </c>
      <c r="AX6" t="s">
        <v>12</v>
      </c>
      <c r="AY6" t="s">
        <v>12</v>
      </c>
      <c r="AZ6" t="s">
        <v>13</v>
      </c>
      <c r="BA6" t="s">
        <v>14</v>
      </c>
      <c r="BB6" t="s">
        <v>12</v>
      </c>
      <c r="BC6" t="s">
        <v>14</v>
      </c>
      <c r="BD6" t="s">
        <v>14</v>
      </c>
      <c r="BE6" t="s">
        <v>12</v>
      </c>
      <c r="BF6" t="s">
        <v>12</v>
      </c>
      <c r="BG6" t="s">
        <v>13</v>
      </c>
      <c r="BH6" t="s">
        <v>13</v>
      </c>
      <c r="BI6" t="s">
        <v>12</v>
      </c>
      <c r="BJ6" t="s">
        <v>13</v>
      </c>
      <c r="BK6" t="s">
        <v>13</v>
      </c>
      <c r="BL6" t="s">
        <v>13</v>
      </c>
      <c r="BM6" t="s">
        <v>13</v>
      </c>
      <c r="BN6" t="s">
        <v>14</v>
      </c>
      <c r="BO6" t="s">
        <v>14</v>
      </c>
      <c r="BP6" t="s">
        <v>14</v>
      </c>
      <c r="BQ6" t="s">
        <v>12</v>
      </c>
      <c r="BR6" t="s">
        <v>14</v>
      </c>
      <c r="BS6" t="s">
        <v>14</v>
      </c>
      <c r="BT6" t="s">
        <v>13</v>
      </c>
    </row>
    <row r="7" spans="1:72" ht="15">
      <c r="A7" s="16">
        <v>61</v>
      </c>
      <c r="B7">
        <v>17</v>
      </c>
      <c r="C7" t="s">
        <v>74</v>
      </c>
      <c r="D7">
        <v>12</v>
      </c>
      <c r="E7" t="s">
        <v>104</v>
      </c>
      <c r="F7" t="s">
        <v>14</v>
      </c>
      <c r="I7">
        <f t="shared" si="0"/>
        <v>0</v>
      </c>
      <c r="L7">
        <f t="shared" si="1"/>
        <v>0</v>
      </c>
      <c r="M7">
        <f t="shared" si="2"/>
        <v>0</v>
      </c>
      <c r="N7" t="e">
        <f>SUM(I7+#REF!)</f>
        <v>#REF!</v>
      </c>
      <c r="O7" t="s">
        <v>13</v>
      </c>
      <c r="P7" t="s">
        <v>13</v>
      </c>
      <c r="Q7" t="s">
        <v>14</v>
      </c>
      <c r="R7" t="s">
        <v>14</v>
      </c>
      <c r="S7" t="s">
        <v>13</v>
      </c>
      <c r="T7" t="s">
        <v>13</v>
      </c>
      <c r="U7" t="s">
        <v>14</v>
      </c>
      <c r="V7" t="s">
        <v>15</v>
      </c>
      <c r="W7" t="s">
        <v>12</v>
      </c>
      <c r="X7" t="s">
        <v>13</v>
      </c>
      <c r="Y7" t="s">
        <v>12</v>
      </c>
      <c r="Z7" t="s">
        <v>13</v>
      </c>
      <c r="AA7" t="s">
        <v>14</v>
      </c>
      <c r="AB7" t="s">
        <v>14</v>
      </c>
      <c r="AC7" t="s">
        <v>15</v>
      </c>
      <c r="AD7" t="s">
        <v>13</v>
      </c>
      <c r="AE7" t="s">
        <v>13</v>
      </c>
      <c r="AF7" t="s">
        <v>12</v>
      </c>
      <c r="AG7" t="s">
        <v>12</v>
      </c>
      <c r="AH7" t="s">
        <v>13</v>
      </c>
      <c r="AI7" t="s">
        <v>12</v>
      </c>
      <c r="AJ7" t="s">
        <v>13</v>
      </c>
      <c r="AK7" t="s">
        <v>13</v>
      </c>
      <c r="AL7" t="s">
        <v>13</v>
      </c>
      <c r="AM7" t="s">
        <v>12</v>
      </c>
      <c r="AN7" t="s">
        <v>12</v>
      </c>
      <c r="AO7" t="s">
        <v>14</v>
      </c>
      <c r="AP7" t="s">
        <v>12</v>
      </c>
      <c r="AQ7" t="s">
        <v>13</v>
      </c>
      <c r="AR7" t="s">
        <v>13</v>
      </c>
      <c r="AS7" t="s">
        <v>14</v>
      </c>
      <c r="AT7" t="s">
        <v>14</v>
      </c>
      <c r="AU7" t="s">
        <v>14</v>
      </c>
      <c r="AV7" t="s">
        <v>12</v>
      </c>
      <c r="AW7" t="s">
        <v>13</v>
      </c>
      <c r="AX7" t="s">
        <v>13</v>
      </c>
      <c r="AY7" t="s">
        <v>12</v>
      </c>
      <c r="AZ7" t="s">
        <v>14</v>
      </c>
      <c r="BA7" t="s">
        <v>14</v>
      </c>
      <c r="BB7" t="s">
        <v>12</v>
      </c>
      <c r="BC7" t="s">
        <v>13</v>
      </c>
      <c r="BD7" t="s">
        <v>13</v>
      </c>
      <c r="BE7" t="s">
        <v>13</v>
      </c>
      <c r="BF7" t="s">
        <v>15</v>
      </c>
      <c r="BG7" t="s">
        <v>12</v>
      </c>
      <c r="BH7" t="s">
        <v>12</v>
      </c>
      <c r="BI7" t="s">
        <v>12</v>
      </c>
      <c r="BJ7" t="s">
        <v>13</v>
      </c>
      <c r="BK7" t="s">
        <v>13</v>
      </c>
      <c r="BL7" t="s">
        <v>14</v>
      </c>
      <c r="BM7" t="s">
        <v>13</v>
      </c>
      <c r="BN7" t="s">
        <v>13</v>
      </c>
      <c r="BO7" t="s">
        <v>13</v>
      </c>
      <c r="BP7" t="s">
        <v>12</v>
      </c>
      <c r="BQ7" t="s">
        <v>12</v>
      </c>
      <c r="BR7" t="s">
        <v>12</v>
      </c>
      <c r="BS7" t="s">
        <v>13</v>
      </c>
      <c r="BT7" t="s">
        <v>13</v>
      </c>
    </row>
    <row r="8" spans="1:72" ht="15">
      <c r="A8" s="16">
        <v>62</v>
      </c>
      <c r="B8">
        <v>18</v>
      </c>
      <c r="C8" t="s">
        <v>78</v>
      </c>
      <c r="D8">
        <v>12</v>
      </c>
      <c r="E8" t="s">
        <v>104</v>
      </c>
      <c r="F8" t="s">
        <v>14</v>
      </c>
      <c r="I8">
        <f t="shared" si="0"/>
        <v>0</v>
      </c>
      <c r="L8">
        <f t="shared" si="1"/>
        <v>0</v>
      </c>
      <c r="M8">
        <f t="shared" si="2"/>
        <v>0</v>
      </c>
      <c r="N8" t="e">
        <f>SUM(I8+#REF!)</f>
        <v>#REF!</v>
      </c>
      <c r="O8" t="s">
        <v>14</v>
      </c>
      <c r="P8" t="s">
        <v>14</v>
      </c>
      <c r="Q8" t="s">
        <v>12</v>
      </c>
      <c r="R8" t="s">
        <v>13</v>
      </c>
      <c r="S8" t="s">
        <v>13</v>
      </c>
      <c r="T8" t="s">
        <v>13</v>
      </c>
      <c r="U8" t="s">
        <v>13</v>
      </c>
      <c r="V8" t="s">
        <v>13</v>
      </c>
      <c r="W8" t="s">
        <v>13</v>
      </c>
      <c r="X8" t="s">
        <v>13</v>
      </c>
      <c r="Y8" t="s">
        <v>12</v>
      </c>
      <c r="Z8" t="s">
        <v>13</v>
      </c>
      <c r="AA8" t="s">
        <v>14</v>
      </c>
      <c r="AB8" t="s">
        <v>13</v>
      </c>
      <c r="AC8" t="s">
        <v>15</v>
      </c>
      <c r="AD8" t="s">
        <v>13</v>
      </c>
      <c r="AE8" t="s">
        <v>13</v>
      </c>
      <c r="AF8" t="s">
        <v>13</v>
      </c>
      <c r="AG8" t="s">
        <v>13</v>
      </c>
      <c r="AH8" t="s">
        <v>13</v>
      </c>
      <c r="AI8" t="s">
        <v>13</v>
      </c>
      <c r="AJ8" t="s">
        <v>14</v>
      </c>
      <c r="AK8" t="s">
        <v>14</v>
      </c>
      <c r="AL8" t="s">
        <v>14</v>
      </c>
      <c r="AM8" t="s">
        <v>13</v>
      </c>
      <c r="AN8" t="s">
        <v>13</v>
      </c>
      <c r="AO8" t="s">
        <v>13</v>
      </c>
      <c r="AP8" t="s">
        <v>14</v>
      </c>
      <c r="AQ8" t="s">
        <v>13</v>
      </c>
      <c r="AR8" t="s">
        <v>12</v>
      </c>
      <c r="AS8" t="s">
        <v>13</v>
      </c>
      <c r="AT8" t="s">
        <v>13</v>
      </c>
      <c r="AU8" t="s">
        <v>14</v>
      </c>
      <c r="AV8" t="s">
        <v>13</v>
      </c>
      <c r="AW8" t="s">
        <v>13</v>
      </c>
      <c r="AX8" t="s">
        <v>13</v>
      </c>
      <c r="AY8" t="s">
        <v>13</v>
      </c>
      <c r="AZ8" t="s">
        <v>13</v>
      </c>
      <c r="BA8" t="s">
        <v>13</v>
      </c>
      <c r="BB8" t="s">
        <v>13</v>
      </c>
      <c r="BC8" t="s">
        <v>14</v>
      </c>
      <c r="BD8" t="s">
        <v>13</v>
      </c>
      <c r="BE8" t="s">
        <v>13</v>
      </c>
      <c r="BF8" t="s">
        <v>13</v>
      </c>
      <c r="BG8" t="s">
        <v>13</v>
      </c>
      <c r="BH8" t="s">
        <v>13</v>
      </c>
      <c r="BI8" t="s">
        <v>13</v>
      </c>
      <c r="BJ8" t="s">
        <v>13</v>
      </c>
      <c r="BK8" t="s">
        <v>14</v>
      </c>
      <c r="BL8" t="s">
        <v>13</v>
      </c>
      <c r="BM8" t="s">
        <v>13</v>
      </c>
      <c r="BN8" t="s">
        <v>13</v>
      </c>
      <c r="BO8" t="s">
        <v>13</v>
      </c>
      <c r="BP8" t="s">
        <v>13</v>
      </c>
      <c r="BQ8" t="s">
        <v>13</v>
      </c>
      <c r="BR8" t="s">
        <v>13</v>
      </c>
      <c r="BS8" t="s">
        <v>14</v>
      </c>
      <c r="BT8" t="s">
        <v>14</v>
      </c>
    </row>
    <row r="9" spans="1:72" ht="15">
      <c r="A9" s="16">
        <v>63</v>
      </c>
      <c r="B9">
        <v>18</v>
      </c>
      <c r="C9" t="s">
        <v>78</v>
      </c>
      <c r="D9">
        <v>12</v>
      </c>
      <c r="E9" t="s">
        <v>104</v>
      </c>
      <c r="F9" t="s">
        <v>14</v>
      </c>
      <c r="I9">
        <f t="shared" si="0"/>
        <v>0</v>
      </c>
      <c r="L9">
        <f t="shared" si="1"/>
        <v>0</v>
      </c>
      <c r="M9">
        <f t="shared" si="2"/>
        <v>0</v>
      </c>
      <c r="N9" t="e">
        <f>SUM(I9+#REF!)</f>
        <v>#REF!</v>
      </c>
      <c r="O9" t="s">
        <v>12</v>
      </c>
      <c r="P9" t="s">
        <v>12</v>
      </c>
      <c r="Q9" t="s">
        <v>13</v>
      </c>
      <c r="R9" t="s">
        <v>14</v>
      </c>
      <c r="S9" t="s">
        <v>12</v>
      </c>
      <c r="T9" t="s">
        <v>12</v>
      </c>
      <c r="U9" t="s">
        <v>13</v>
      </c>
      <c r="V9" t="s">
        <v>13</v>
      </c>
      <c r="W9" t="s">
        <v>13</v>
      </c>
      <c r="X9" t="s">
        <v>14</v>
      </c>
      <c r="Y9" t="s">
        <v>13</v>
      </c>
      <c r="Z9" t="s">
        <v>14</v>
      </c>
      <c r="AA9" t="s">
        <v>14</v>
      </c>
      <c r="AB9" t="s">
        <v>13</v>
      </c>
      <c r="AC9" t="s">
        <v>12</v>
      </c>
      <c r="AD9" t="s">
        <v>12</v>
      </c>
      <c r="AE9" t="s">
        <v>13</v>
      </c>
      <c r="AF9" t="s">
        <v>12</v>
      </c>
      <c r="AG9" t="s">
        <v>12</v>
      </c>
      <c r="AH9" t="s">
        <v>13</v>
      </c>
      <c r="AI9" t="s">
        <v>13</v>
      </c>
      <c r="AJ9" t="s">
        <v>15</v>
      </c>
      <c r="AK9" t="s">
        <v>14</v>
      </c>
      <c r="AL9" t="s">
        <v>14</v>
      </c>
      <c r="AM9" t="s">
        <v>15</v>
      </c>
      <c r="AN9" t="s">
        <v>13</v>
      </c>
      <c r="AO9" t="s">
        <v>13</v>
      </c>
      <c r="AP9" t="s">
        <v>14</v>
      </c>
      <c r="AQ9" t="s">
        <v>12</v>
      </c>
      <c r="AR9" t="s">
        <v>13</v>
      </c>
      <c r="AS9" t="s">
        <v>13</v>
      </c>
      <c r="AT9" t="s">
        <v>13</v>
      </c>
      <c r="AU9" t="s">
        <v>13</v>
      </c>
      <c r="AV9" t="s">
        <v>13</v>
      </c>
      <c r="AW9" t="s">
        <v>13</v>
      </c>
      <c r="AX9" t="s">
        <v>15</v>
      </c>
      <c r="AY9" t="s">
        <v>14</v>
      </c>
      <c r="AZ9" t="s">
        <v>13</v>
      </c>
      <c r="BA9" t="s">
        <v>13</v>
      </c>
      <c r="BB9" t="s">
        <v>12</v>
      </c>
      <c r="BC9" t="s">
        <v>13</v>
      </c>
      <c r="BD9" t="s">
        <v>13</v>
      </c>
      <c r="BE9" t="s">
        <v>12</v>
      </c>
      <c r="BF9" t="s">
        <v>12</v>
      </c>
      <c r="BG9" t="s">
        <v>13</v>
      </c>
      <c r="BH9" t="s">
        <v>12</v>
      </c>
      <c r="BI9" t="s">
        <v>12</v>
      </c>
      <c r="BJ9" t="s">
        <v>13</v>
      </c>
      <c r="BK9" t="s">
        <v>13</v>
      </c>
      <c r="BL9" t="s">
        <v>13</v>
      </c>
      <c r="BM9" t="s">
        <v>12</v>
      </c>
      <c r="BN9" t="s">
        <v>13</v>
      </c>
      <c r="BO9" t="s">
        <v>13</v>
      </c>
      <c r="BP9" t="s">
        <v>13</v>
      </c>
      <c r="BQ9" t="s">
        <v>13</v>
      </c>
      <c r="BR9" t="s">
        <v>13</v>
      </c>
      <c r="BS9" t="s">
        <v>13</v>
      </c>
      <c r="BT9" t="s">
        <v>13</v>
      </c>
    </row>
    <row r="10" spans="1:72" ht="15">
      <c r="A10" s="16">
        <v>64</v>
      </c>
      <c r="B10">
        <v>18</v>
      </c>
      <c r="C10" t="s">
        <v>78</v>
      </c>
      <c r="D10">
        <v>12</v>
      </c>
      <c r="E10" t="s">
        <v>104</v>
      </c>
      <c r="F10" t="s">
        <v>14</v>
      </c>
      <c r="I10">
        <f t="shared" si="0"/>
        <v>0</v>
      </c>
      <c r="L10">
        <f t="shared" si="1"/>
        <v>0</v>
      </c>
      <c r="M10">
        <f t="shared" si="2"/>
        <v>0</v>
      </c>
      <c r="N10" t="e">
        <f>SUM(I10+#REF!)</f>
        <v>#REF!</v>
      </c>
      <c r="O10" t="s">
        <v>13</v>
      </c>
      <c r="P10" t="s">
        <v>13</v>
      </c>
      <c r="Q10" t="s">
        <v>13</v>
      </c>
      <c r="R10" t="s">
        <v>14</v>
      </c>
      <c r="S10" t="s">
        <v>13</v>
      </c>
      <c r="T10" t="s">
        <v>12</v>
      </c>
      <c r="U10" t="s">
        <v>14</v>
      </c>
      <c r="V10" t="s">
        <v>12</v>
      </c>
      <c r="W10" t="s">
        <v>15</v>
      </c>
      <c r="X10" t="s">
        <v>13</v>
      </c>
      <c r="Y10" t="s">
        <v>12</v>
      </c>
      <c r="Z10" t="s">
        <v>13</v>
      </c>
      <c r="AA10" t="s">
        <v>14</v>
      </c>
      <c r="AB10" t="s">
        <v>14</v>
      </c>
      <c r="AC10" t="s">
        <v>13</v>
      </c>
      <c r="AD10" t="s">
        <v>13</v>
      </c>
      <c r="AE10" t="s">
        <v>12</v>
      </c>
      <c r="AF10" t="s">
        <v>12</v>
      </c>
      <c r="AG10" t="s">
        <v>12</v>
      </c>
      <c r="AH10" t="s">
        <v>15</v>
      </c>
      <c r="AI10" t="s">
        <v>12</v>
      </c>
      <c r="AJ10" t="s">
        <v>15</v>
      </c>
      <c r="AK10" t="s">
        <v>13</v>
      </c>
      <c r="AL10" t="s">
        <v>13</v>
      </c>
      <c r="AM10" t="s">
        <v>15</v>
      </c>
      <c r="AN10" t="s">
        <v>15</v>
      </c>
      <c r="AO10" t="s">
        <v>13</v>
      </c>
      <c r="AP10" t="s">
        <v>14</v>
      </c>
      <c r="AQ10" t="s">
        <v>12</v>
      </c>
      <c r="AR10" t="s">
        <v>14</v>
      </c>
      <c r="AS10" t="s">
        <v>14</v>
      </c>
      <c r="AT10" t="s">
        <v>13</v>
      </c>
      <c r="AU10" t="s">
        <v>14</v>
      </c>
      <c r="AV10" t="s">
        <v>12</v>
      </c>
      <c r="AW10" t="s">
        <v>13</v>
      </c>
      <c r="AX10" t="s">
        <v>12</v>
      </c>
      <c r="AY10" t="s">
        <v>13</v>
      </c>
      <c r="AZ10" t="s">
        <v>14</v>
      </c>
      <c r="BA10" t="s">
        <v>14</v>
      </c>
      <c r="BB10" t="s">
        <v>13</v>
      </c>
      <c r="BC10" t="s">
        <v>13</v>
      </c>
      <c r="BD10" t="s">
        <v>13</v>
      </c>
      <c r="BE10" t="s">
        <v>12</v>
      </c>
      <c r="BF10" t="s">
        <v>13</v>
      </c>
      <c r="BG10" t="s">
        <v>14</v>
      </c>
      <c r="BH10" t="s">
        <v>12</v>
      </c>
      <c r="BI10" t="s">
        <v>12</v>
      </c>
      <c r="BJ10" t="s">
        <v>12</v>
      </c>
      <c r="BK10" t="s">
        <v>13</v>
      </c>
      <c r="BL10" t="s">
        <v>12</v>
      </c>
      <c r="BM10" t="s">
        <v>14</v>
      </c>
      <c r="BN10" t="s">
        <v>14</v>
      </c>
      <c r="BO10" t="s">
        <v>13</v>
      </c>
      <c r="BP10" t="s">
        <v>12</v>
      </c>
      <c r="BQ10" t="s">
        <v>12</v>
      </c>
      <c r="BR10" t="s">
        <v>13</v>
      </c>
      <c r="BS10" t="s">
        <v>13</v>
      </c>
      <c r="BT10" t="s">
        <v>13</v>
      </c>
    </row>
    <row r="11" spans="1:72" ht="15">
      <c r="A11" s="16">
        <v>65</v>
      </c>
      <c r="B11">
        <v>17</v>
      </c>
      <c r="C11" t="s">
        <v>74</v>
      </c>
      <c r="D11">
        <v>12</v>
      </c>
      <c r="E11" t="s">
        <v>104</v>
      </c>
      <c r="F11" t="s">
        <v>14</v>
      </c>
      <c r="I11">
        <f t="shared" si="0"/>
        <v>0</v>
      </c>
      <c r="L11">
        <f t="shared" si="1"/>
        <v>0</v>
      </c>
      <c r="M11">
        <f t="shared" si="2"/>
        <v>0</v>
      </c>
      <c r="N11" t="e">
        <f>SUM(I11+#REF!)</f>
        <v>#REF!</v>
      </c>
      <c r="O11" t="s">
        <v>12</v>
      </c>
      <c r="P11" t="s">
        <v>12</v>
      </c>
      <c r="Q11" t="s">
        <v>14</v>
      </c>
      <c r="R11" t="s">
        <v>13</v>
      </c>
      <c r="S11" t="s">
        <v>12</v>
      </c>
      <c r="T11" t="s">
        <v>12</v>
      </c>
      <c r="U11" t="s">
        <v>13</v>
      </c>
      <c r="V11" t="s">
        <v>15</v>
      </c>
      <c r="W11" t="s">
        <v>12</v>
      </c>
      <c r="X11" t="s">
        <v>13</v>
      </c>
      <c r="Y11" t="s">
        <v>12</v>
      </c>
      <c r="Z11" t="s">
        <v>13</v>
      </c>
      <c r="AA11" t="s">
        <v>14</v>
      </c>
      <c r="AB11" t="s">
        <v>13</v>
      </c>
      <c r="AC11" t="s">
        <v>12</v>
      </c>
      <c r="AD11" t="s">
        <v>13</v>
      </c>
      <c r="AE11" t="s">
        <v>13</v>
      </c>
      <c r="AF11" t="s">
        <v>12</v>
      </c>
      <c r="AG11" t="s">
        <v>12</v>
      </c>
      <c r="AH11" t="s">
        <v>15</v>
      </c>
      <c r="AI11" t="s">
        <v>12</v>
      </c>
      <c r="AJ11" t="s">
        <v>13</v>
      </c>
      <c r="AK11" t="s">
        <v>13</v>
      </c>
      <c r="AL11" t="s">
        <v>12</v>
      </c>
      <c r="AM11" t="s">
        <v>13</v>
      </c>
      <c r="AN11" t="s">
        <v>12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13</v>
      </c>
      <c r="AU11" t="s">
        <v>13</v>
      </c>
      <c r="AV11" t="s">
        <v>12</v>
      </c>
      <c r="AW11" t="s">
        <v>12</v>
      </c>
      <c r="AX11" t="s">
        <v>12</v>
      </c>
      <c r="AY11" t="s">
        <v>12</v>
      </c>
      <c r="AZ11" t="s">
        <v>13</v>
      </c>
      <c r="BA11" t="s">
        <v>13</v>
      </c>
      <c r="BB11" t="s">
        <v>12</v>
      </c>
      <c r="BC11" t="s">
        <v>13</v>
      </c>
      <c r="BD11" t="s">
        <v>12</v>
      </c>
      <c r="BE11" t="s">
        <v>13</v>
      </c>
      <c r="BF11" t="s">
        <v>12</v>
      </c>
      <c r="BG11" t="s">
        <v>12</v>
      </c>
      <c r="BH11" t="s">
        <v>12</v>
      </c>
      <c r="BI11" t="s">
        <v>12</v>
      </c>
      <c r="BJ11" t="s">
        <v>13</v>
      </c>
      <c r="BK11" t="s">
        <v>13</v>
      </c>
      <c r="BL11" t="s">
        <v>13</v>
      </c>
      <c r="BM11" t="s">
        <v>12</v>
      </c>
      <c r="BN11" t="s">
        <v>12</v>
      </c>
      <c r="BO11" t="s">
        <v>13</v>
      </c>
      <c r="BP11" t="s">
        <v>12</v>
      </c>
      <c r="BQ11" t="s">
        <v>12</v>
      </c>
      <c r="BR11" t="s">
        <v>13</v>
      </c>
      <c r="BS11" t="s">
        <v>13</v>
      </c>
      <c r="BT11" t="s">
        <v>13</v>
      </c>
    </row>
    <row r="12" spans="1:72" ht="15">
      <c r="A12" s="16">
        <v>66</v>
      </c>
      <c r="B12">
        <v>17</v>
      </c>
      <c r="C12" t="s">
        <v>74</v>
      </c>
      <c r="D12">
        <v>12</v>
      </c>
      <c r="E12" t="s">
        <v>104</v>
      </c>
      <c r="F12" t="s">
        <v>14</v>
      </c>
      <c r="I12">
        <f t="shared" si="0"/>
        <v>0</v>
      </c>
      <c r="L12">
        <f t="shared" si="1"/>
        <v>0</v>
      </c>
      <c r="M12">
        <f t="shared" si="2"/>
        <v>0</v>
      </c>
      <c r="N12" t="e">
        <f>SUM(I12+#REF!)</f>
        <v>#REF!</v>
      </c>
      <c r="O12" t="s">
        <v>13</v>
      </c>
      <c r="P12" t="s">
        <v>13</v>
      </c>
      <c r="Q12" t="s">
        <v>13</v>
      </c>
      <c r="R12" t="s">
        <v>14</v>
      </c>
      <c r="S12" t="s">
        <v>12</v>
      </c>
      <c r="T12" t="s">
        <v>13</v>
      </c>
      <c r="U12" t="s">
        <v>13</v>
      </c>
      <c r="V12" t="s">
        <v>12</v>
      </c>
      <c r="W12" t="s">
        <v>12</v>
      </c>
      <c r="X12" t="s">
        <v>14</v>
      </c>
      <c r="Y12" t="s">
        <v>12</v>
      </c>
      <c r="Z12" t="s">
        <v>13</v>
      </c>
      <c r="AA12" t="s">
        <v>14</v>
      </c>
      <c r="AB12" t="s">
        <v>13</v>
      </c>
      <c r="AC12" t="s">
        <v>12</v>
      </c>
      <c r="AD12" t="s">
        <v>12</v>
      </c>
      <c r="AE12" t="s">
        <v>12</v>
      </c>
      <c r="AF12" t="s">
        <v>13</v>
      </c>
      <c r="AG12" t="s">
        <v>13</v>
      </c>
      <c r="AH12" t="s">
        <v>13</v>
      </c>
      <c r="AI12" t="s">
        <v>13</v>
      </c>
      <c r="AJ12" t="s">
        <v>13</v>
      </c>
      <c r="AK12" t="s">
        <v>14</v>
      </c>
      <c r="AL12" t="s">
        <v>12</v>
      </c>
      <c r="AM12" t="s">
        <v>12</v>
      </c>
      <c r="AN12" t="s">
        <v>12</v>
      </c>
      <c r="AO12" t="s">
        <v>14</v>
      </c>
      <c r="AP12" t="s">
        <v>13</v>
      </c>
      <c r="AQ12" t="s">
        <v>12</v>
      </c>
      <c r="AR12" t="s">
        <v>13</v>
      </c>
      <c r="AS12" t="s">
        <v>14</v>
      </c>
      <c r="AT12" t="s">
        <v>14</v>
      </c>
      <c r="AU12" t="s">
        <v>14</v>
      </c>
      <c r="AV12" t="s">
        <v>13</v>
      </c>
      <c r="AW12" t="s">
        <v>12</v>
      </c>
      <c r="AX12" t="s">
        <v>13</v>
      </c>
      <c r="AY12" t="s">
        <v>12</v>
      </c>
      <c r="AZ12" t="s">
        <v>13</v>
      </c>
      <c r="BA12" t="s">
        <v>12</v>
      </c>
      <c r="BB12" t="s">
        <v>12</v>
      </c>
      <c r="BC12" t="s">
        <v>13</v>
      </c>
      <c r="BD12" t="s">
        <v>12</v>
      </c>
      <c r="BE12" t="s">
        <v>12</v>
      </c>
      <c r="BF12" t="s">
        <v>12</v>
      </c>
      <c r="BG12" t="s">
        <v>12</v>
      </c>
      <c r="BH12" t="s">
        <v>12</v>
      </c>
      <c r="BI12" t="s">
        <v>12</v>
      </c>
      <c r="BJ12" t="s">
        <v>12</v>
      </c>
      <c r="BK12" t="s">
        <v>12</v>
      </c>
      <c r="BL12" t="s">
        <v>13</v>
      </c>
      <c r="BM12" t="s">
        <v>12</v>
      </c>
      <c r="BN12" t="s">
        <v>13</v>
      </c>
      <c r="BO12" t="s">
        <v>13</v>
      </c>
      <c r="BP12" t="s">
        <v>13</v>
      </c>
      <c r="BQ12" t="s">
        <v>12</v>
      </c>
      <c r="BR12" t="s">
        <v>12</v>
      </c>
      <c r="BS12" t="s">
        <v>13</v>
      </c>
      <c r="BT12" t="s">
        <v>13</v>
      </c>
    </row>
    <row r="13" spans="1:72" ht="15">
      <c r="A13" s="16">
        <v>67</v>
      </c>
      <c r="B13">
        <v>17</v>
      </c>
      <c r="C13" t="s">
        <v>78</v>
      </c>
      <c r="D13">
        <v>12</v>
      </c>
      <c r="E13" t="s">
        <v>104</v>
      </c>
      <c r="F13" t="s">
        <v>14</v>
      </c>
      <c r="I13">
        <f t="shared" si="0"/>
        <v>0</v>
      </c>
      <c r="L13">
        <f t="shared" si="1"/>
        <v>0</v>
      </c>
      <c r="M13">
        <f t="shared" si="2"/>
        <v>0</v>
      </c>
      <c r="N13" t="e">
        <f>SUM(I13+#REF!)</f>
        <v>#REF!</v>
      </c>
      <c r="O13" t="s">
        <v>13</v>
      </c>
      <c r="P13" t="s">
        <v>13</v>
      </c>
      <c r="Q13" t="s">
        <v>14</v>
      </c>
      <c r="R13" t="s">
        <v>13</v>
      </c>
      <c r="S13" t="s">
        <v>12</v>
      </c>
      <c r="T13" t="s">
        <v>13</v>
      </c>
      <c r="U13" t="s">
        <v>14</v>
      </c>
      <c r="V13" t="s">
        <v>12</v>
      </c>
      <c r="W13" t="s">
        <v>12</v>
      </c>
      <c r="X13" t="s">
        <v>13</v>
      </c>
      <c r="Y13" t="s">
        <v>13</v>
      </c>
      <c r="Z13" t="s">
        <v>13</v>
      </c>
      <c r="AA13" t="s">
        <v>14</v>
      </c>
      <c r="AB13" t="s">
        <v>13</v>
      </c>
      <c r="AC13" t="s">
        <v>15</v>
      </c>
      <c r="AD13" t="s">
        <v>12</v>
      </c>
      <c r="AE13" t="s">
        <v>13</v>
      </c>
      <c r="AF13" t="s">
        <v>12</v>
      </c>
      <c r="AG13" t="s">
        <v>13</v>
      </c>
      <c r="AH13" t="s">
        <v>13</v>
      </c>
      <c r="AI13" t="s">
        <v>13</v>
      </c>
      <c r="AJ13" t="s">
        <v>13</v>
      </c>
      <c r="AK13" t="s">
        <v>13</v>
      </c>
      <c r="AL13" t="s">
        <v>12</v>
      </c>
      <c r="AM13" t="s">
        <v>12</v>
      </c>
      <c r="AN13" t="s">
        <v>13</v>
      </c>
      <c r="AO13" t="s">
        <v>14</v>
      </c>
      <c r="AP13" t="s">
        <v>13</v>
      </c>
      <c r="AQ13" t="s">
        <v>12</v>
      </c>
      <c r="AR13" t="s">
        <v>13</v>
      </c>
      <c r="AS13" t="s">
        <v>12</v>
      </c>
      <c r="AT13" t="s">
        <v>12</v>
      </c>
      <c r="AU13" t="s">
        <v>12</v>
      </c>
      <c r="AV13" t="s">
        <v>13</v>
      </c>
      <c r="AW13" t="s">
        <v>12</v>
      </c>
      <c r="AX13" t="s">
        <v>12</v>
      </c>
      <c r="AY13" t="s">
        <v>13</v>
      </c>
      <c r="AZ13" t="s">
        <v>14</v>
      </c>
      <c r="BA13" t="s">
        <v>13</v>
      </c>
      <c r="BB13" t="s">
        <v>12</v>
      </c>
      <c r="BC13" t="s">
        <v>13</v>
      </c>
      <c r="BD13" t="s">
        <v>13</v>
      </c>
      <c r="BE13" t="s">
        <v>12</v>
      </c>
      <c r="BF13" t="s">
        <v>12</v>
      </c>
      <c r="BG13" t="s">
        <v>12</v>
      </c>
      <c r="BH13" t="s">
        <v>12</v>
      </c>
      <c r="BI13" t="s">
        <v>12</v>
      </c>
      <c r="BJ13" t="s">
        <v>13</v>
      </c>
      <c r="BK13" t="s">
        <v>13</v>
      </c>
      <c r="BL13" t="s">
        <v>12</v>
      </c>
      <c r="BM13" t="s">
        <v>12</v>
      </c>
      <c r="BN13" t="s">
        <v>13</v>
      </c>
      <c r="BO13" t="s">
        <v>12</v>
      </c>
      <c r="BP13" t="s">
        <v>15</v>
      </c>
      <c r="BQ13" t="s">
        <v>12</v>
      </c>
      <c r="BR13" t="s">
        <v>12</v>
      </c>
      <c r="BS13" t="s">
        <v>13</v>
      </c>
      <c r="BT13" t="s">
        <v>12</v>
      </c>
    </row>
    <row r="14" spans="1:72" ht="15">
      <c r="A14" s="16">
        <v>68</v>
      </c>
      <c r="B14">
        <v>17</v>
      </c>
      <c r="C14" t="s">
        <v>78</v>
      </c>
      <c r="D14">
        <v>12</v>
      </c>
      <c r="E14" t="s">
        <v>104</v>
      </c>
      <c r="F14" t="s">
        <v>14</v>
      </c>
      <c r="I14">
        <f t="shared" si="0"/>
        <v>0</v>
      </c>
      <c r="L14">
        <f t="shared" si="1"/>
        <v>0</v>
      </c>
      <c r="M14">
        <f t="shared" si="2"/>
        <v>0</v>
      </c>
      <c r="N14" t="e">
        <f>SUM(I14+#REF!)</f>
        <v>#REF!</v>
      </c>
      <c r="O14" t="s">
        <v>13</v>
      </c>
      <c r="P14" t="s">
        <v>13</v>
      </c>
      <c r="Q14" t="s">
        <v>14</v>
      </c>
      <c r="R14" t="s">
        <v>13</v>
      </c>
      <c r="S14" t="s">
        <v>13</v>
      </c>
      <c r="T14" t="s">
        <v>13</v>
      </c>
      <c r="U14" t="s">
        <v>12</v>
      </c>
      <c r="V14" t="s">
        <v>12</v>
      </c>
      <c r="W14" t="s">
        <v>12</v>
      </c>
      <c r="X14" t="s">
        <v>13</v>
      </c>
      <c r="Y14" t="s">
        <v>12</v>
      </c>
      <c r="Z14" t="s">
        <v>13</v>
      </c>
      <c r="AA14" t="s">
        <v>13</v>
      </c>
      <c r="AB14" t="s">
        <v>12</v>
      </c>
      <c r="AC14" t="s">
        <v>12</v>
      </c>
      <c r="AD14" t="s">
        <v>12</v>
      </c>
      <c r="AE14" t="s">
        <v>12</v>
      </c>
      <c r="AF14" t="s">
        <v>13</v>
      </c>
      <c r="AG14" t="s">
        <v>12</v>
      </c>
      <c r="AH14" t="s">
        <v>12</v>
      </c>
      <c r="AI14" t="s">
        <v>12</v>
      </c>
      <c r="AJ14" t="s">
        <v>13</v>
      </c>
      <c r="AK14" t="s">
        <v>14</v>
      </c>
      <c r="AL14" t="s">
        <v>14</v>
      </c>
      <c r="AM14" t="s">
        <v>12</v>
      </c>
      <c r="AN14" t="s">
        <v>13</v>
      </c>
      <c r="AO14" t="s">
        <v>14</v>
      </c>
      <c r="AP14" t="s">
        <v>13</v>
      </c>
      <c r="AQ14" t="s">
        <v>13</v>
      </c>
      <c r="AR14" t="s">
        <v>13</v>
      </c>
      <c r="AS14" t="s">
        <v>13</v>
      </c>
      <c r="AT14" t="s">
        <v>12</v>
      </c>
      <c r="AU14" t="s">
        <v>12</v>
      </c>
      <c r="AV14" t="s">
        <v>12</v>
      </c>
      <c r="AW14" t="s">
        <v>12</v>
      </c>
      <c r="AX14" t="s">
        <v>13</v>
      </c>
      <c r="AY14" t="s">
        <v>12</v>
      </c>
      <c r="AZ14" t="s">
        <v>13</v>
      </c>
      <c r="BA14" t="s">
        <v>13</v>
      </c>
      <c r="BB14" t="s">
        <v>12</v>
      </c>
      <c r="BC14" t="s">
        <v>12</v>
      </c>
      <c r="BD14" t="s">
        <v>13</v>
      </c>
      <c r="BE14" t="s">
        <v>12</v>
      </c>
      <c r="BF14" t="s">
        <v>12</v>
      </c>
      <c r="BG14" t="s">
        <v>12</v>
      </c>
      <c r="BH14" t="s">
        <v>12</v>
      </c>
      <c r="BI14" t="s">
        <v>12</v>
      </c>
      <c r="BJ14" t="s">
        <v>12</v>
      </c>
      <c r="BK14" t="s">
        <v>13</v>
      </c>
      <c r="BL14" t="s">
        <v>13</v>
      </c>
      <c r="BM14" t="s">
        <v>14</v>
      </c>
      <c r="BN14" t="s">
        <v>12</v>
      </c>
      <c r="BO14" t="s">
        <v>12</v>
      </c>
      <c r="BP14" t="s">
        <v>12</v>
      </c>
      <c r="BQ14" t="s">
        <v>15</v>
      </c>
      <c r="BR14" t="s">
        <v>15</v>
      </c>
      <c r="BS14" t="s">
        <v>13</v>
      </c>
      <c r="BT14" t="s">
        <v>12</v>
      </c>
    </row>
    <row r="15" spans="1:72" ht="15">
      <c r="A15" s="16">
        <v>69</v>
      </c>
      <c r="B15">
        <v>17</v>
      </c>
      <c r="C15" t="s">
        <v>78</v>
      </c>
      <c r="D15">
        <v>12</v>
      </c>
      <c r="E15" t="s">
        <v>104</v>
      </c>
      <c r="F15" t="s">
        <v>14</v>
      </c>
      <c r="I15">
        <f t="shared" si="0"/>
        <v>0</v>
      </c>
      <c r="L15">
        <f t="shared" si="1"/>
        <v>0</v>
      </c>
      <c r="M15">
        <f t="shared" si="2"/>
        <v>0</v>
      </c>
      <c r="N15" t="e">
        <f>SUM(I15+#REF!)</f>
        <v>#REF!</v>
      </c>
      <c r="O15" t="s">
        <v>14</v>
      </c>
      <c r="P15" t="s">
        <v>14</v>
      </c>
      <c r="Q15" t="s">
        <v>13</v>
      </c>
      <c r="R15" t="s">
        <v>14</v>
      </c>
      <c r="S15" t="s">
        <v>13</v>
      </c>
      <c r="T15" t="s">
        <v>13</v>
      </c>
      <c r="U15" t="s">
        <v>13</v>
      </c>
      <c r="V15" t="s">
        <v>12</v>
      </c>
      <c r="W15" t="s">
        <v>13</v>
      </c>
      <c r="X15" t="s">
        <v>13</v>
      </c>
      <c r="Y15" t="s">
        <v>13</v>
      </c>
      <c r="Z15" t="s">
        <v>13</v>
      </c>
      <c r="AA15" t="s">
        <v>14</v>
      </c>
      <c r="AB15" t="s">
        <v>13</v>
      </c>
      <c r="AC15" t="s">
        <v>13</v>
      </c>
      <c r="AD15" t="s">
        <v>13</v>
      </c>
      <c r="AE15" t="s">
        <v>13</v>
      </c>
      <c r="AF15" t="s">
        <v>13</v>
      </c>
      <c r="AG15" t="s">
        <v>13</v>
      </c>
      <c r="AH15" t="s">
        <v>13</v>
      </c>
      <c r="AI15" t="s">
        <v>13</v>
      </c>
      <c r="AJ15" t="s">
        <v>13</v>
      </c>
      <c r="AK15" t="s">
        <v>13</v>
      </c>
      <c r="AL15" t="s">
        <v>13</v>
      </c>
      <c r="AM15" t="s">
        <v>12</v>
      </c>
      <c r="AN15" t="s">
        <v>12</v>
      </c>
      <c r="AO15" t="s">
        <v>13</v>
      </c>
      <c r="AP15" t="s">
        <v>13</v>
      </c>
      <c r="AQ15" t="s">
        <v>13</v>
      </c>
      <c r="AR15" t="s">
        <v>13</v>
      </c>
      <c r="AS15" t="s">
        <v>13</v>
      </c>
      <c r="AT15" t="s">
        <v>13</v>
      </c>
      <c r="AU15" t="s">
        <v>13</v>
      </c>
      <c r="AV15" t="s">
        <v>13</v>
      </c>
      <c r="AW15" t="s">
        <v>13</v>
      </c>
      <c r="AX15" t="s">
        <v>13</v>
      </c>
      <c r="AY15" t="s">
        <v>13</v>
      </c>
      <c r="AZ15" t="s">
        <v>13</v>
      </c>
      <c r="BA15" t="s">
        <v>13</v>
      </c>
      <c r="BB15" t="s">
        <v>13</v>
      </c>
      <c r="BC15" t="s">
        <v>13</v>
      </c>
      <c r="BD15" t="s">
        <v>13</v>
      </c>
      <c r="BE15" t="s">
        <v>13</v>
      </c>
      <c r="BF15" t="s">
        <v>12</v>
      </c>
      <c r="BG15" t="s">
        <v>13</v>
      </c>
      <c r="BH15" t="s">
        <v>13</v>
      </c>
      <c r="BI15" t="s">
        <v>13</v>
      </c>
      <c r="BJ15" t="s">
        <v>13</v>
      </c>
      <c r="BK15" t="s">
        <v>13</v>
      </c>
      <c r="BL15" t="s">
        <v>13</v>
      </c>
      <c r="BM15" t="s">
        <v>13</v>
      </c>
      <c r="BN15" t="s">
        <v>13</v>
      </c>
      <c r="BO15" t="s">
        <v>13</v>
      </c>
      <c r="BP15" t="s">
        <v>13</v>
      </c>
      <c r="BQ15" t="s">
        <v>13</v>
      </c>
      <c r="BR15" t="s">
        <v>13</v>
      </c>
      <c r="BS15" t="s">
        <v>13</v>
      </c>
      <c r="BT15" t="s">
        <v>13</v>
      </c>
    </row>
    <row r="16" spans="1:72" ht="15">
      <c r="A16" s="16">
        <v>70</v>
      </c>
      <c r="B16">
        <v>17</v>
      </c>
      <c r="C16" t="s">
        <v>78</v>
      </c>
      <c r="D16">
        <v>12</v>
      </c>
      <c r="E16" t="s">
        <v>104</v>
      </c>
      <c r="F16" t="s">
        <v>14</v>
      </c>
      <c r="I16">
        <f t="shared" si="0"/>
        <v>0</v>
      </c>
      <c r="L16">
        <f t="shared" si="1"/>
        <v>0</v>
      </c>
      <c r="M16">
        <f t="shared" si="2"/>
        <v>0</v>
      </c>
      <c r="N16" t="e">
        <f>SUM(I16+#REF!)</f>
        <v>#REF!</v>
      </c>
      <c r="O16" t="s">
        <v>13</v>
      </c>
      <c r="P16" t="s">
        <v>13</v>
      </c>
      <c r="Q16" t="s">
        <v>14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14</v>
      </c>
      <c r="AB16" t="s">
        <v>13</v>
      </c>
      <c r="AC16" t="s">
        <v>12</v>
      </c>
      <c r="AD16" t="s">
        <v>12</v>
      </c>
      <c r="AE16" t="s">
        <v>12</v>
      </c>
      <c r="AF16" t="s">
        <v>12</v>
      </c>
      <c r="AG16" t="s">
        <v>12</v>
      </c>
      <c r="AH16" t="s">
        <v>13</v>
      </c>
      <c r="AI16" t="s">
        <v>13</v>
      </c>
      <c r="AJ16" t="s">
        <v>15</v>
      </c>
      <c r="AK16" t="s">
        <v>13</v>
      </c>
      <c r="AL16" t="s">
        <v>12</v>
      </c>
      <c r="AM16" t="s">
        <v>13</v>
      </c>
      <c r="AN16" t="s">
        <v>13</v>
      </c>
      <c r="AO16" t="s">
        <v>14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14</v>
      </c>
      <c r="AV16" t="s">
        <v>15</v>
      </c>
      <c r="AW16" t="s">
        <v>12</v>
      </c>
      <c r="AX16" t="s">
        <v>13</v>
      </c>
      <c r="AY16" t="s">
        <v>15</v>
      </c>
      <c r="AZ16" t="s">
        <v>13</v>
      </c>
      <c r="BA16" t="s">
        <v>13</v>
      </c>
      <c r="BB16" t="s">
        <v>12</v>
      </c>
      <c r="BC16" t="s">
        <v>13</v>
      </c>
      <c r="BD16" t="s">
        <v>13</v>
      </c>
      <c r="BE16" t="s">
        <v>13</v>
      </c>
      <c r="BF16" t="s">
        <v>13</v>
      </c>
      <c r="BG16" t="s">
        <v>12</v>
      </c>
      <c r="BH16" t="s">
        <v>12</v>
      </c>
      <c r="BI16" t="s">
        <v>13</v>
      </c>
      <c r="BJ16" t="s">
        <v>13</v>
      </c>
      <c r="BK16" t="s">
        <v>13</v>
      </c>
      <c r="BL16" t="s">
        <v>13</v>
      </c>
      <c r="BM16" t="s">
        <v>13</v>
      </c>
      <c r="BN16" t="s">
        <v>12</v>
      </c>
      <c r="BO16" t="s">
        <v>13</v>
      </c>
      <c r="BP16" t="s">
        <v>13</v>
      </c>
      <c r="BQ16" t="s">
        <v>13</v>
      </c>
      <c r="BR16" t="s">
        <v>13</v>
      </c>
      <c r="BS16" t="s">
        <v>13</v>
      </c>
      <c r="BT16" t="s">
        <v>12</v>
      </c>
    </row>
    <row r="17" spans="1:72" ht="15">
      <c r="A17" s="16">
        <v>71</v>
      </c>
      <c r="B17">
        <v>17</v>
      </c>
      <c r="C17" t="s">
        <v>78</v>
      </c>
      <c r="D17">
        <v>12</v>
      </c>
      <c r="E17" t="s">
        <v>104</v>
      </c>
      <c r="F17" t="s">
        <v>14</v>
      </c>
      <c r="I17">
        <f t="shared" si="0"/>
        <v>0</v>
      </c>
      <c r="L17">
        <f t="shared" si="1"/>
        <v>0</v>
      </c>
      <c r="M17">
        <f t="shared" si="2"/>
        <v>0</v>
      </c>
      <c r="N17" t="e">
        <f>SUM(I17+#REF!)</f>
        <v>#REF!</v>
      </c>
      <c r="O17" t="s">
        <v>12</v>
      </c>
      <c r="P17" t="s">
        <v>12</v>
      </c>
      <c r="Q17" t="s">
        <v>12</v>
      </c>
      <c r="R17" t="s">
        <v>14</v>
      </c>
      <c r="S17" t="s">
        <v>12</v>
      </c>
      <c r="T17" t="s">
        <v>13</v>
      </c>
      <c r="U17" t="s">
        <v>14</v>
      </c>
      <c r="V17" t="s">
        <v>12</v>
      </c>
      <c r="W17" t="s">
        <v>12</v>
      </c>
      <c r="X17" t="s">
        <v>12</v>
      </c>
      <c r="Y17" t="s">
        <v>13</v>
      </c>
      <c r="Z17" t="s">
        <v>13</v>
      </c>
      <c r="AA17" t="s">
        <v>14</v>
      </c>
      <c r="AB17" t="s">
        <v>12</v>
      </c>
      <c r="AC17" t="s">
        <v>13</v>
      </c>
      <c r="AD17" t="s">
        <v>14</v>
      </c>
      <c r="AE17" t="s">
        <v>13</v>
      </c>
      <c r="AF17" t="s">
        <v>12</v>
      </c>
      <c r="AG17" t="s">
        <v>13</v>
      </c>
      <c r="AH17" t="s">
        <v>13</v>
      </c>
      <c r="AI17" t="s">
        <v>14</v>
      </c>
      <c r="AJ17" t="s">
        <v>13</v>
      </c>
      <c r="AK17" t="s">
        <v>14</v>
      </c>
      <c r="AL17" t="s">
        <v>13</v>
      </c>
      <c r="AM17" t="s">
        <v>12</v>
      </c>
      <c r="AN17" t="s">
        <v>13</v>
      </c>
      <c r="AO17" t="s">
        <v>13</v>
      </c>
      <c r="AP17" t="s">
        <v>13</v>
      </c>
      <c r="AQ17" t="s">
        <v>12</v>
      </c>
      <c r="AR17" t="s">
        <v>14</v>
      </c>
      <c r="AS17" t="s">
        <v>13</v>
      </c>
      <c r="AT17" t="s">
        <v>12</v>
      </c>
      <c r="AU17" t="s">
        <v>13</v>
      </c>
      <c r="AV17" t="s">
        <v>14</v>
      </c>
      <c r="AW17" t="s">
        <v>12</v>
      </c>
      <c r="AX17" t="s">
        <v>13</v>
      </c>
      <c r="AY17" t="s">
        <v>13</v>
      </c>
      <c r="AZ17" t="s">
        <v>13</v>
      </c>
      <c r="BA17" t="s">
        <v>14</v>
      </c>
      <c r="BB17" t="s">
        <v>13</v>
      </c>
      <c r="BC17" t="s">
        <v>12</v>
      </c>
      <c r="BD17" t="s">
        <v>12</v>
      </c>
      <c r="BE17" t="s">
        <v>13</v>
      </c>
      <c r="BF17" t="s">
        <v>13</v>
      </c>
      <c r="BG17" t="s">
        <v>14</v>
      </c>
      <c r="BH17" t="s">
        <v>13</v>
      </c>
      <c r="BI17" t="s">
        <v>12</v>
      </c>
      <c r="BJ17" t="s">
        <v>13</v>
      </c>
      <c r="BK17" t="s">
        <v>13</v>
      </c>
      <c r="BL17" t="s">
        <v>15</v>
      </c>
      <c r="BM17" t="s">
        <v>13</v>
      </c>
      <c r="BN17" t="s">
        <v>12</v>
      </c>
      <c r="BO17" t="s">
        <v>12</v>
      </c>
      <c r="BP17" t="s">
        <v>12</v>
      </c>
      <c r="BQ17" t="s">
        <v>13</v>
      </c>
      <c r="BR17" t="s">
        <v>14</v>
      </c>
      <c r="BS17" t="s">
        <v>13</v>
      </c>
      <c r="BT17" t="s">
        <v>13</v>
      </c>
    </row>
    <row r="18" spans="1:72" ht="15">
      <c r="A18" s="16">
        <v>72</v>
      </c>
      <c r="B18">
        <v>17</v>
      </c>
      <c r="C18" t="s">
        <v>78</v>
      </c>
      <c r="D18">
        <v>12</v>
      </c>
      <c r="E18" t="s">
        <v>104</v>
      </c>
      <c r="F18" t="s">
        <v>14</v>
      </c>
      <c r="I18">
        <f t="shared" si="0"/>
        <v>0</v>
      </c>
      <c r="L18">
        <f t="shared" si="1"/>
        <v>0</v>
      </c>
      <c r="M18">
        <f t="shared" si="2"/>
        <v>0</v>
      </c>
      <c r="N18" t="e">
        <f>SUM(I18+#REF!)</f>
        <v>#REF!</v>
      </c>
      <c r="O18" t="s">
        <v>13</v>
      </c>
      <c r="P18" t="s">
        <v>13</v>
      </c>
      <c r="Q18" t="s">
        <v>13</v>
      </c>
      <c r="R18" t="s">
        <v>14</v>
      </c>
      <c r="S18" t="s">
        <v>13</v>
      </c>
      <c r="T18" t="s">
        <v>13</v>
      </c>
      <c r="U18" t="s">
        <v>14</v>
      </c>
      <c r="V18" t="s">
        <v>12</v>
      </c>
      <c r="W18" t="s">
        <v>12</v>
      </c>
      <c r="X18" t="s">
        <v>14</v>
      </c>
      <c r="Y18" t="s">
        <v>12</v>
      </c>
      <c r="Z18" t="s">
        <v>14</v>
      </c>
      <c r="AA18" t="s">
        <v>13</v>
      </c>
      <c r="AB18" t="s">
        <v>13</v>
      </c>
      <c r="AC18" t="s">
        <v>12</v>
      </c>
      <c r="AD18" t="s">
        <v>13</v>
      </c>
      <c r="AE18" t="s">
        <v>13</v>
      </c>
      <c r="AF18" t="s">
        <v>13</v>
      </c>
      <c r="AG18" t="s">
        <v>12</v>
      </c>
      <c r="AH18" t="s">
        <v>13</v>
      </c>
      <c r="AI18" t="s">
        <v>13</v>
      </c>
      <c r="AJ18" t="s">
        <v>13</v>
      </c>
      <c r="AK18" t="s">
        <v>13</v>
      </c>
      <c r="AL18" t="s">
        <v>15</v>
      </c>
      <c r="AM18" t="s">
        <v>13</v>
      </c>
      <c r="AN18" t="s">
        <v>12</v>
      </c>
      <c r="AO18" t="s">
        <v>12</v>
      </c>
      <c r="AP18" t="s">
        <v>13</v>
      </c>
      <c r="AQ18" t="s">
        <v>13</v>
      </c>
      <c r="AR18" t="s">
        <v>13</v>
      </c>
      <c r="AS18" t="s">
        <v>14</v>
      </c>
      <c r="AT18" t="s">
        <v>14</v>
      </c>
      <c r="AU18" t="s">
        <v>12</v>
      </c>
      <c r="AV18" t="s">
        <v>13</v>
      </c>
      <c r="AW18" t="s">
        <v>13</v>
      </c>
      <c r="AX18" t="s">
        <v>13</v>
      </c>
      <c r="AY18" t="s">
        <v>13</v>
      </c>
      <c r="AZ18" t="s">
        <v>14</v>
      </c>
      <c r="BA18" t="s">
        <v>12</v>
      </c>
      <c r="BB18" t="s">
        <v>12</v>
      </c>
      <c r="BC18" t="s">
        <v>13</v>
      </c>
      <c r="BD18" t="s">
        <v>13</v>
      </c>
      <c r="BE18" t="s">
        <v>12</v>
      </c>
      <c r="BF18" t="s">
        <v>12</v>
      </c>
      <c r="BG18" t="s">
        <v>12</v>
      </c>
      <c r="BH18" t="s">
        <v>13</v>
      </c>
      <c r="BI18" t="s">
        <v>13</v>
      </c>
      <c r="BJ18" t="s">
        <v>13</v>
      </c>
      <c r="BK18" t="s">
        <v>13</v>
      </c>
      <c r="BL18" t="s">
        <v>13</v>
      </c>
      <c r="BM18" t="s">
        <v>12</v>
      </c>
      <c r="BN18" t="s">
        <v>13</v>
      </c>
      <c r="BO18" t="s">
        <v>13</v>
      </c>
      <c r="BP18" t="s">
        <v>12</v>
      </c>
      <c r="BQ18" t="s">
        <v>13</v>
      </c>
      <c r="BR18" t="s">
        <v>13</v>
      </c>
      <c r="BS18" t="s">
        <v>13</v>
      </c>
      <c r="BT18" t="s">
        <v>13</v>
      </c>
    </row>
    <row r="19" spans="1:72" ht="15">
      <c r="A19" s="16">
        <v>73</v>
      </c>
      <c r="B19">
        <v>17</v>
      </c>
      <c r="C19" t="s">
        <v>78</v>
      </c>
      <c r="D19">
        <v>12</v>
      </c>
      <c r="E19" t="s">
        <v>104</v>
      </c>
      <c r="F19" t="s">
        <v>14</v>
      </c>
      <c r="I19">
        <f t="shared" si="0"/>
        <v>0</v>
      </c>
      <c r="L19">
        <f t="shared" si="1"/>
        <v>0</v>
      </c>
      <c r="M19">
        <f t="shared" si="2"/>
        <v>0</v>
      </c>
      <c r="N19" t="e">
        <f>SUM(I19+#REF!)</f>
        <v>#REF!</v>
      </c>
      <c r="O19" t="s">
        <v>14</v>
      </c>
      <c r="P19" t="s">
        <v>14</v>
      </c>
      <c r="Q19" t="s">
        <v>15</v>
      </c>
      <c r="R19" t="s">
        <v>13</v>
      </c>
      <c r="S19" t="s">
        <v>13</v>
      </c>
      <c r="T19" t="s">
        <v>12</v>
      </c>
      <c r="U19" t="s">
        <v>13</v>
      </c>
      <c r="V19" t="s">
        <v>13</v>
      </c>
      <c r="W19" t="s">
        <v>13</v>
      </c>
      <c r="X19" t="s">
        <v>13</v>
      </c>
      <c r="Y19" t="s">
        <v>12</v>
      </c>
      <c r="Z19" t="s">
        <v>13</v>
      </c>
      <c r="AA19" t="s">
        <v>14</v>
      </c>
      <c r="AB19" t="s">
        <v>14</v>
      </c>
      <c r="AC19" t="s">
        <v>13</v>
      </c>
      <c r="AD19" t="s">
        <v>13</v>
      </c>
      <c r="AE19" t="s">
        <v>13</v>
      </c>
      <c r="AF19" t="s">
        <v>12</v>
      </c>
      <c r="AG19" t="s">
        <v>13</v>
      </c>
      <c r="AH19" t="s">
        <v>13</v>
      </c>
      <c r="AI19" t="s">
        <v>13</v>
      </c>
      <c r="AJ19" t="s">
        <v>15</v>
      </c>
      <c r="AK19" t="s">
        <v>13</v>
      </c>
      <c r="AL19" t="s">
        <v>12</v>
      </c>
      <c r="AM19" t="s">
        <v>12</v>
      </c>
      <c r="AN19" t="s">
        <v>13</v>
      </c>
      <c r="AO19" t="s">
        <v>13</v>
      </c>
      <c r="AP19" t="s">
        <v>12</v>
      </c>
      <c r="AQ19" t="s">
        <v>13</v>
      </c>
      <c r="AR19" t="s">
        <v>13</v>
      </c>
      <c r="AS19" t="s">
        <v>13</v>
      </c>
      <c r="AT19" t="s">
        <v>12</v>
      </c>
      <c r="AU19" t="s">
        <v>13</v>
      </c>
      <c r="AV19" t="s">
        <v>13</v>
      </c>
      <c r="AW19" t="s">
        <v>13</v>
      </c>
      <c r="AX19" t="s">
        <v>13</v>
      </c>
      <c r="AY19" t="s">
        <v>13</v>
      </c>
      <c r="AZ19" t="s">
        <v>13</v>
      </c>
      <c r="BA19" t="s">
        <v>13</v>
      </c>
      <c r="BB19" t="s">
        <v>12</v>
      </c>
      <c r="BC19" t="s">
        <v>13</v>
      </c>
      <c r="BD19" t="s">
        <v>13</v>
      </c>
      <c r="BE19" t="s">
        <v>12</v>
      </c>
      <c r="BF19" t="s">
        <v>13</v>
      </c>
      <c r="BG19" t="s">
        <v>13</v>
      </c>
      <c r="BH19" t="s">
        <v>12</v>
      </c>
      <c r="BI19" t="s">
        <v>12</v>
      </c>
      <c r="BJ19" t="s">
        <v>13</v>
      </c>
      <c r="BK19" t="s">
        <v>13</v>
      </c>
      <c r="BL19" t="s">
        <v>13</v>
      </c>
      <c r="BM19" t="s">
        <v>12</v>
      </c>
      <c r="BN19" t="s">
        <v>13</v>
      </c>
      <c r="BO19" t="s">
        <v>13</v>
      </c>
      <c r="BP19" t="s">
        <v>13</v>
      </c>
      <c r="BQ19" t="s">
        <v>12</v>
      </c>
      <c r="BR19" t="s">
        <v>13</v>
      </c>
      <c r="BS19" t="s">
        <v>13</v>
      </c>
      <c r="BT19" t="s">
        <v>13</v>
      </c>
    </row>
    <row r="20" spans="1:72" ht="15">
      <c r="A20" s="16">
        <v>74</v>
      </c>
      <c r="B20">
        <v>17</v>
      </c>
      <c r="C20" t="s">
        <v>78</v>
      </c>
      <c r="D20">
        <v>12</v>
      </c>
      <c r="E20" t="s">
        <v>104</v>
      </c>
      <c r="F20" t="s">
        <v>14</v>
      </c>
      <c r="I20">
        <f t="shared" si="0"/>
        <v>0</v>
      </c>
      <c r="L20">
        <f t="shared" si="1"/>
        <v>0</v>
      </c>
      <c r="M20">
        <f t="shared" si="2"/>
        <v>0</v>
      </c>
      <c r="N20" t="e">
        <f>SUM(I20+#REF!)</f>
        <v>#REF!</v>
      </c>
      <c r="O20" t="s">
        <v>14</v>
      </c>
      <c r="P20" t="s">
        <v>14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t="s">
        <v>13</v>
      </c>
      <c r="W20" t="s">
        <v>15</v>
      </c>
      <c r="X20" t="s">
        <v>14</v>
      </c>
      <c r="Y20" t="s">
        <v>12</v>
      </c>
      <c r="Z20" t="s">
        <v>13</v>
      </c>
      <c r="AA20" t="s">
        <v>12</v>
      </c>
      <c r="AB20" t="s">
        <v>13</v>
      </c>
      <c r="AC20" t="s">
        <v>13</v>
      </c>
      <c r="AD20" t="s">
        <v>13</v>
      </c>
      <c r="AE20" t="s">
        <v>12</v>
      </c>
      <c r="AF20" t="s">
        <v>12</v>
      </c>
      <c r="AG20" t="s">
        <v>12</v>
      </c>
      <c r="AH20" t="s">
        <v>12</v>
      </c>
      <c r="AI20" t="s">
        <v>13</v>
      </c>
      <c r="AJ20" t="s">
        <v>15</v>
      </c>
      <c r="AK20" t="s">
        <v>13</v>
      </c>
      <c r="AL20" t="s">
        <v>13</v>
      </c>
      <c r="AM20" t="s">
        <v>12</v>
      </c>
      <c r="AN20" t="s">
        <v>12</v>
      </c>
      <c r="AO20" t="s">
        <v>13</v>
      </c>
      <c r="AP20" t="s">
        <v>13</v>
      </c>
      <c r="AQ20" t="s">
        <v>12</v>
      </c>
      <c r="AR20" t="s">
        <v>13</v>
      </c>
      <c r="AS20" t="s">
        <v>14</v>
      </c>
      <c r="AT20" t="s">
        <v>13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t="s">
        <v>13</v>
      </c>
      <c r="BA20" t="s">
        <v>13</v>
      </c>
      <c r="BB20" t="s">
        <v>12</v>
      </c>
      <c r="BC20" t="s">
        <v>13</v>
      </c>
      <c r="BD20" t="s">
        <v>13</v>
      </c>
      <c r="BE20" t="s">
        <v>12</v>
      </c>
      <c r="BF20" t="s">
        <v>13</v>
      </c>
      <c r="BG20" t="s">
        <v>13</v>
      </c>
      <c r="BH20" t="s">
        <v>12</v>
      </c>
      <c r="BI20" t="s">
        <v>12</v>
      </c>
      <c r="BJ20" t="s">
        <v>13</v>
      </c>
      <c r="BK20" t="s">
        <v>13</v>
      </c>
      <c r="BL20" t="s">
        <v>13</v>
      </c>
      <c r="BM20" t="s">
        <v>12</v>
      </c>
      <c r="BN20" t="s">
        <v>12</v>
      </c>
      <c r="BO20" t="s">
        <v>13</v>
      </c>
      <c r="BP20" t="s">
        <v>13</v>
      </c>
      <c r="BQ20" t="s">
        <v>12</v>
      </c>
      <c r="BR20" t="s">
        <v>12</v>
      </c>
      <c r="BS20" t="s">
        <v>12</v>
      </c>
      <c r="BT20" t="s">
        <v>12</v>
      </c>
    </row>
    <row r="21" spans="1:72" ht="15">
      <c r="A21" s="16">
        <v>75</v>
      </c>
      <c r="B21">
        <v>17</v>
      </c>
      <c r="C21" t="s">
        <v>78</v>
      </c>
      <c r="D21">
        <v>12</v>
      </c>
      <c r="E21" t="s">
        <v>104</v>
      </c>
      <c r="F21" t="s">
        <v>14</v>
      </c>
      <c r="I21">
        <f t="shared" si="0"/>
        <v>0</v>
      </c>
      <c r="L21">
        <f t="shared" si="1"/>
        <v>0</v>
      </c>
      <c r="M21">
        <f t="shared" si="2"/>
        <v>0</v>
      </c>
      <c r="N21" t="e">
        <f>SUM(I21+#REF!)</f>
        <v>#REF!</v>
      </c>
      <c r="O21" t="s">
        <v>13</v>
      </c>
      <c r="P21" t="s">
        <v>13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t="s">
        <v>13</v>
      </c>
      <c r="W21" t="s">
        <v>15</v>
      </c>
      <c r="X21" t="s">
        <v>13</v>
      </c>
      <c r="Y21" t="s">
        <v>12</v>
      </c>
      <c r="Z21" t="s">
        <v>13</v>
      </c>
      <c r="AA21" t="s">
        <v>13</v>
      </c>
      <c r="AB21" t="s">
        <v>13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t="s">
        <v>13</v>
      </c>
      <c r="AI21" t="s">
        <v>13</v>
      </c>
      <c r="AJ21" t="s">
        <v>13</v>
      </c>
      <c r="AK21" t="s">
        <v>13</v>
      </c>
      <c r="AL21" t="s">
        <v>12</v>
      </c>
      <c r="AM21" t="s">
        <v>12</v>
      </c>
      <c r="AN21" t="s">
        <v>12</v>
      </c>
      <c r="AO21" t="s">
        <v>13</v>
      </c>
      <c r="AP21" t="s">
        <v>12</v>
      </c>
      <c r="AQ21" t="s">
        <v>12</v>
      </c>
      <c r="AR21" t="s">
        <v>12</v>
      </c>
      <c r="AS21" t="s">
        <v>13</v>
      </c>
      <c r="AT21" t="s">
        <v>13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t="s">
        <v>13</v>
      </c>
      <c r="BA21" t="s">
        <v>13</v>
      </c>
      <c r="BB21" t="s">
        <v>13</v>
      </c>
      <c r="BC21" t="s">
        <v>13</v>
      </c>
      <c r="BD21" t="s">
        <v>12</v>
      </c>
      <c r="BE21" t="s">
        <v>12</v>
      </c>
      <c r="BF21" t="s">
        <v>12</v>
      </c>
      <c r="BG21" t="s">
        <v>12</v>
      </c>
      <c r="BH21" t="s">
        <v>12</v>
      </c>
      <c r="BI21" t="s">
        <v>12</v>
      </c>
      <c r="BJ21" t="s">
        <v>12</v>
      </c>
      <c r="BK21" t="s">
        <v>12</v>
      </c>
      <c r="BL21" t="s">
        <v>13</v>
      </c>
      <c r="BM21" t="s">
        <v>12</v>
      </c>
      <c r="BN21" t="s">
        <v>12</v>
      </c>
      <c r="BO21" t="s">
        <v>13</v>
      </c>
      <c r="BP21" t="s">
        <v>12</v>
      </c>
      <c r="BQ21" t="s">
        <v>12</v>
      </c>
      <c r="BR21" t="s">
        <v>12</v>
      </c>
      <c r="BS21" t="s">
        <v>13</v>
      </c>
      <c r="BT21" t="s">
        <v>12</v>
      </c>
    </row>
    <row r="22" spans="1:72" ht="15">
      <c r="A22" s="16">
        <v>76</v>
      </c>
      <c r="B22">
        <v>17</v>
      </c>
      <c r="C22" t="s">
        <v>78</v>
      </c>
      <c r="D22">
        <v>12</v>
      </c>
      <c r="E22" t="s">
        <v>104</v>
      </c>
      <c r="F22" t="s">
        <v>14</v>
      </c>
      <c r="I22">
        <f t="shared" si="0"/>
        <v>0</v>
      </c>
      <c r="L22">
        <f t="shared" si="1"/>
        <v>0</v>
      </c>
      <c r="M22">
        <f t="shared" si="2"/>
        <v>0</v>
      </c>
      <c r="N22" t="e">
        <f>SUM(I22+#REF!)</f>
        <v>#REF!</v>
      </c>
      <c r="O22" t="s">
        <v>13</v>
      </c>
      <c r="P22" t="s">
        <v>13</v>
      </c>
      <c r="Q22" t="s">
        <v>14</v>
      </c>
      <c r="R22" t="s">
        <v>14</v>
      </c>
      <c r="S22" t="s">
        <v>13</v>
      </c>
      <c r="T22" t="s">
        <v>13</v>
      </c>
      <c r="U22" t="s">
        <v>14</v>
      </c>
      <c r="V22" t="s">
        <v>13</v>
      </c>
      <c r="W22" t="s">
        <v>13</v>
      </c>
      <c r="X22" t="s">
        <v>14</v>
      </c>
      <c r="Y22" t="s">
        <v>13</v>
      </c>
      <c r="Z22" t="s">
        <v>14</v>
      </c>
      <c r="AA22" t="s">
        <v>14</v>
      </c>
      <c r="AB22" t="s">
        <v>14</v>
      </c>
      <c r="AC22" t="s">
        <v>13</v>
      </c>
      <c r="AD22" t="s">
        <v>13</v>
      </c>
      <c r="AE22" t="s">
        <v>13</v>
      </c>
      <c r="AF22" t="s">
        <v>13</v>
      </c>
      <c r="AG22" t="s">
        <v>14</v>
      </c>
      <c r="AH22" t="s">
        <v>14</v>
      </c>
      <c r="AI22" t="s">
        <v>13</v>
      </c>
      <c r="AJ22" t="s">
        <v>13</v>
      </c>
      <c r="AK22" t="s">
        <v>14</v>
      </c>
      <c r="AL22" t="s">
        <v>14</v>
      </c>
      <c r="AM22" t="s">
        <v>12</v>
      </c>
      <c r="AN22" t="s">
        <v>12</v>
      </c>
      <c r="AO22" t="s">
        <v>14</v>
      </c>
      <c r="AP22" t="s">
        <v>13</v>
      </c>
      <c r="AQ22" t="s">
        <v>13</v>
      </c>
      <c r="AR22" t="s">
        <v>13</v>
      </c>
      <c r="AS22" t="s">
        <v>14</v>
      </c>
      <c r="AT22" t="s">
        <v>14</v>
      </c>
      <c r="AU22" t="s">
        <v>14</v>
      </c>
      <c r="AV22" t="s">
        <v>13</v>
      </c>
      <c r="AW22" t="s">
        <v>13</v>
      </c>
      <c r="AX22" t="s">
        <v>12</v>
      </c>
      <c r="AY22" t="s">
        <v>13</v>
      </c>
      <c r="AZ22" t="s">
        <v>13</v>
      </c>
      <c r="BA22" t="s">
        <v>14</v>
      </c>
      <c r="BB22" t="s">
        <v>13</v>
      </c>
      <c r="BC22" t="s">
        <v>14</v>
      </c>
      <c r="BD22" t="s">
        <v>14</v>
      </c>
      <c r="BE22" t="s">
        <v>14</v>
      </c>
      <c r="BF22" t="s">
        <v>14</v>
      </c>
      <c r="BG22" t="s">
        <v>13</v>
      </c>
      <c r="BH22" t="s">
        <v>13</v>
      </c>
      <c r="BI22" t="s">
        <v>13</v>
      </c>
      <c r="BJ22" t="s">
        <v>13</v>
      </c>
      <c r="BK22" t="s">
        <v>14</v>
      </c>
      <c r="BL22" t="s">
        <v>14</v>
      </c>
      <c r="BM22" t="s">
        <v>14</v>
      </c>
      <c r="BN22" t="s">
        <v>13</v>
      </c>
      <c r="BO22" t="s">
        <v>13</v>
      </c>
      <c r="BP22" t="s">
        <v>13</v>
      </c>
      <c r="BQ22" t="s">
        <v>14</v>
      </c>
      <c r="BR22" t="s">
        <v>13</v>
      </c>
      <c r="BS22" t="s">
        <v>13</v>
      </c>
      <c r="BT22" t="s">
        <v>13</v>
      </c>
    </row>
    <row r="23" spans="1:72" ht="15">
      <c r="A23" s="16">
        <v>77</v>
      </c>
      <c r="B23">
        <v>18</v>
      </c>
      <c r="C23" t="s">
        <v>78</v>
      </c>
      <c r="D23">
        <v>12</v>
      </c>
      <c r="E23" t="s">
        <v>104</v>
      </c>
      <c r="F23" t="s">
        <v>14</v>
      </c>
      <c r="I23">
        <f t="shared" si="0"/>
        <v>0</v>
      </c>
      <c r="J23">
        <v>11</v>
      </c>
      <c r="L23">
        <f t="shared" si="1"/>
        <v>1</v>
      </c>
      <c r="M23">
        <f t="shared" si="2"/>
        <v>1</v>
      </c>
      <c r="N23" t="e">
        <f>SUM(I23+#REF!)</f>
        <v>#REF!</v>
      </c>
      <c r="O23" t="s">
        <v>14</v>
      </c>
      <c r="P23" t="s">
        <v>14</v>
      </c>
      <c r="Q23" t="s">
        <v>13</v>
      </c>
      <c r="R23" t="s">
        <v>14</v>
      </c>
      <c r="S23" t="s">
        <v>13</v>
      </c>
      <c r="T23" t="s">
        <v>13</v>
      </c>
      <c r="U23" t="s">
        <v>14</v>
      </c>
      <c r="V23" t="s">
        <v>13</v>
      </c>
      <c r="W23" t="s">
        <v>13</v>
      </c>
      <c r="X23" t="s">
        <v>14</v>
      </c>
      <c r="Y23" t="s">
        <v>13</v>
      </c>
      <c r="Z23" t="s">
        <v>14</v>
      </c>
      <c r="AA23" t="s">
        <v>14</v>
      </c>
      <c r="AB23" t="s">
        <v>14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t="s">
        <v>13</v>
      </c>
      <c r="AI23" t="s">
        <v>13</v>
      </c>
      <c r="AJ23" t="s">
        <v>13</v>
      </c>
      <c r="AK23" t="s">
        <v>12</v>
      </c>
      <c r="AL23" t="s">
        <v>12</v>
      </c>
      <c r="AM23" t="s">
        <v>12</v>
      </c>
      <c r="AN23" t="s">
        <v>13</v>
      </c>
      <c r="AO23" t="s">
        <v>12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12</v>
      </c>
      <c r="AW23" t="s">
        <v>13</v>
      </c>
      <c r="AX23" t="s">
        <v>13</v>
      </c>
      <c r="AY23" t="s">
        <v>13</v>
      </c>
      <c r="AZ23" t="s">
        <v>13</v>
      </c>
      <c r="BA23" t="s">
        <v>14</v>
      </c>
      <c r="BB23" t="s">
        <v>13</v>
      </c>
      <c r="BC23" t="s">
        <v>14</v>
      </c>
      <c r="BD23" t="s">
        <v>13</v>
      </c>
      <c r="BE23" t="s">
        <v>13</v>
      </c>
      <c r="BF23" t="s">
        <v>13</v>
      </c>
      <c r="BG23" t="s">
        <v>13</v>
      </c>
      <c r="BH23" t="s">
        <v>13</v>
      </c>
      <c r="BI23" t="s">
        <v>12</v>
      </c>
      <c r="BJ23" t="s">
        <v>13</v>
      </c>
      <c r="BK23" t="s">
        <v>13</v>
      </c>
      <c r="BL23" t="s">
        <v>13</v>
      </c>
      <c r="BM23" t="s">
        <v>13</v>
      </c>
      <c r="BN23" t="s">
        <v>13</v>
      </c>
      <c r="BO23" t="s">
        <v>13</v>
      </c>
      <c r="BP23" t="s">
        <v>13</v>
      </c>
      <c r="BQ23" t="s">
        <v>13</v>
      </c>
      <c r="BR23" t="s">
        <v>13</v>
      </c>
      <c r="BS23" t="s">
        <v>13</v>
      </c>
      <c r="BT23" t="s">
        <v>13</v>
      </c>
    </row>
    <row r="24" spans="1:72" ht="15">
      <c r="A24" s="16">
        <v>78</v>
      </c>
      <c r="B24">
        <v>17</v>
      </c>
      <c r="C24" t="s">
        <v>78</v>
      </c>
      <c r="D24">
        <v>12</v>
      </c>
      <c r="E24" t="s">
        <v>104</v>
      </c>
      <c r="F24" t="s">
        <v>14</v>
      </c>
      <c r="I24">
        <f t="shared" si="0"/>
        <v>0</v>
      </c>
      <c r="L24">
        <f t="shared" si="1"/>
        <v>0</v>
      </c>
      <c r="M24">
        <f t="shared" si="2"/>
        <v>0</v>
      </c>
      <c r="N24" t="e">
        <f>SUM(I24+#REF!)</f>
        <v>#REF!</v>
      </c>
      <c r="O24" t="s">
        <v>13</v>
      </c>
      <c r="P24" t="s">
        <v>13</v>
      </c>
      <c r="Q24" t="s">
        <v>13</v>
      </c>
      <c r="R24" t="s">
        <v>13</v>
      </c>
      <c r="S24" t="s">
        <v>12</v>
      </c>
      <c r="T24" t="s">
        <v>13</v>
      </c>
      <c r="U24" t="s">
        <v>14</v>
      </c>
      <c r="V24" t="s">
        <v>12</v>
      </c>
      <c r="W24" t="s">
        <v>13</v>
      </c>
      <c r="X24" t="s">
        <v>14</v>
      </c>
      <c r="Y24" t="s">
        <v>12</v>
      </c>
      <c r="Z24" t="s">
        <v>14</v>
      </c>
      <c r="AA24" t="s">
        <v>14</v>
      </c>
      <c r="AB24" t="s">
        <v>14</v>
      </c>
      <c r="AC24" t="s">
        <v>15</v>
      </c>
      <c r="AD24" t="s">
        <v>12</v>
      </c>
      <c r="AE24" t="s">
        <v>13</v>
      </c>
      <c r="AF24" t="s">
        <v>13</v>
      </c>
      <c r="AG24" t="s">
        <v>13</v>
      </c>
      <c r="AH24" t="s">
        <v>12</v>
      </c>
      <c r="AI24" t="s">
        <v>14</v>
      </c>
      <c r="AJ24" t="s">
        <v>15</v>
      </c>
      <c r="AK24" t="s">
        <v>14</v>
      </c>
      <c r="AL24" t="s">
        <v>12</v>
      </c>
      <c r="AM24" t="s">
        <v>13</v>
      </c>
      <c r="AN24" t="s">
        <v>12</v>
      </c>
      <c r="AO24" t="s">
        <v>14</v>
      </c>
      <c r="AP24" t="s">
        <v>13</v>
      </c>
      <c r="AQ24" t="s">
        <v>13</v>
      </c>
      <c r="AR24" t="s">
        <v>14</v>
      </c>
      <c r="AS24" t="s">
        <v>13</v>
      </c>
      <c r="AT24" t="s">
        <v>14</v>
      </c>
      <c r="AU24" t="s">
        <v>13</v>
      </c>
      <c r="AV24" t="s">
        <v>12</v>
      </c>
      <c r="AW24" t="s">
        <v>13</v>
      </c>
      <c r="AX24" t="s">
        <v>12</v>
      </c>
      <c r="AY24" t="s">
        <v>13</v>
      </c>
      <c r="AZ24" t="s">
        <v>14</v>
      </c>
      <c r="BA24" t="s">
        <v>14</v>
      </c>
      <c r="BB24" t="s">
        <v>13</v>
      </c>
      <c r="BC24" t="s">
        <v>14</v>
      </c>
      <c r="BD24" t="s">
        <v>13</v>
      </c>
      <c r="BE24" t="s">
        <v>13</v>
      </c>
      <c r="BF24" t="s">
        <v>13</v>
      </c>
      <c r="BG24" t="s">
        <v>12</v>
      </c>
      <c r="BH24" t="s">
        <v>12</v>
      </c>
      <c r="BI24" t="s">
        <v>13</v>
      </c>
      <c r="BJ24" t="s">
        <v>13</v>
      </c>
      <c r="BK24" t="s">
        <v>13</v>
      </c>
      <c r="BL24" t="s">
        <v>13</v>
      </c>
      <c r="BM24" t="s">
        <v>12</v>
      </c>
      <c r="BN24" t="s">
        <v>13</v>
      </c>
      <c r="BO24" t="s">
        <v>12</v>
      </c>
      <c r="BP24" t="s">
        <v>12</v>
      </c>
      <c r="BQ24" t="s">
        <v>12</v>
      </c>
      <c r="BR24" t="s">
        <v>13</v>
      </c>
      <c r="BS24" t="s">
        <v>13</v>
      </c>
      <c r="BT24" t="s">
        <v>13</v>
      </c>
    </row>
    <row r="25" spans="1:72" ht="15">
      <c r="A25" s="16">
        <v>79</v>
      </c>
      <c r="B25">
        <v>17</v>
      </c>
      <c r="C25" t="s">
        <v>74</v>
      </c>
      <c r="D25">
        <v>12</v>
      </c>
      <c r="E25" t="s">
        <v>104</v>
      </c>
      <c r="F25" t="s">
        <v>14</v>
      </c>
      <c r="I25">
        <f t="shared" si="0"/>
        <v>0</v>
      </c>
      <c r="L25">
        <f t="shared" si="1"/>
        <v>0</v>
      </c>
      <c r="M25">
        <f t="shared" si="2"/>
        <v>0</v>
      </c>
      <c r="N25" t="e">
        <f>SUM(I25+#REF!)</f>
        <v>#REF!</v>
      </c>
      <c r="O25" t="s">
        <v>13</v>
      </c>
      <c r="P25" t="s">
        <v>13</v>
      </c>
      <c r="Q25" t="s">
        <v>13</v>
      </c>
      <c r="R25" t="s">
        <v>14</v>
      </c>
      <c r="S25" t="s">
        <v>12</v>
      </c>
      <c r="T25" t="s">
        <v>12</v>
      </c>
      <c r="U25" t="s">
        <v>13</v>
      </c>
      <c r="V25" t="s">
        <v>12</v>
      </c>
      <c r="W25" t="s">
        <v>13</v>
      </c>
      <c r="X25" t="s">
        <v>13</v>
      </c>
      <c r="Y25" t="s">
        <v>13</v>
      </c>
      <c r="Z25" t="s">
        <v>13</v>
      </c>
      <c r="AA25" t="s">
        <v>14</v>
      </c>
      <c r="AB25" t="s">
        <v>13</v>
      </c>
      <c r="AC25" t="s">
        <v>13</v>
      </c>
      <c r="AD25" t="s">
        <v>13</v>
      </c>
      <c r="AE25" t="s">
        <v>13</v>
      </c>
      <c r="AF25" t="s">
        <v>12</v>
      </c>
      <c r="AG25" t="s">
        <v>13</v>
      </c>
      <c r="AH25" t="s">
        <v>13</v>
      </c>
      <c r="AI25" t="s">
        <v>13</v>
      </c>
      <c r="AJ25" t="s">
        <v>13</v>
      </c>
      <c r="AK25" t="s">
        <v>13</v>
      </c>
      <c r="AL25" t="s">
        <v>12</v>
      </c>
      <c r="AM25" t="s">
        <v>12</v>
      </c>
      <c r="AN25" t="s">
        <v>13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t="s">
        <v>13</v>
      </c>
      <c r="AU25" t="s">
        <v>13</v>
      </c>
      <c r="AV25" t="s">
        <v>13</v>
      </c>
      <c r="AW25" t="s">
        <v>13</v>
      </c>
      <c r="AX25" t="s">
        <v>12</v>
      </c>
      <c r="AY25" t="s">
        <v>13</v>
      </c>
      <c r="AZ25" t="s">
        <v>13</v>
      </c>
      <c r="BA25" t="s">
        <v>13</v>
      </c>
      <c r="BB25" t="s">
        <v>12</v>
      </c>
      <c r="BC25" t="s">
        <v>13</v>
      </c>
      <c r="BD25" t="s">
        <v>13</v>
      </c>
      <c r="BE25" t="s">
        <v>12</v>
      </c>
      <c r="BF25" t="s">
        <v>12</v>
      </c>
      <c r="BG25" t="s">
        <v>12</v>
      </c>
      <c r="BH25" t="s">
        <v>12</v>
      </c>
      <c r="BI25" t="s">
        <v>12</v>
      </c>
      <c r="BJ25" t="s">
        <v>13</v>
      </c>
      <c r="BK25" t="s">
        <v>13</v>
      </c>
      <c r="BL25" t="s">
        <v>14</v>
      </c>
      <c r="BM25" t="s">
        <v>13</v>
      </c>
      <c r="BN25" t="s">
        <v>13</v>
      </c>
      <c r="BO25" t="s">
        <v>13</v>
      </c>
      <c r="BP25" t="s">
        <v>13</v>
      </c>
      <c r="BQ25" t="s">
        <v>12</v>
      </c>
      <c r="BR25" t="s">
        <v>13</v>
      </c>
      <c r="BS25" t="s">
        <v>12</v>
      </c>
      <c r="BT25" t="s">
        <v>13</v>
      </c>
    </row>
    <row r="26" spans="1:72" ht="15">
      <c r="A26" s="16">
        <v>80</v>
      </c>
      <c r="B26">
        <v>17</v>
      </c>
      <c r="C26" t="s">
        <v>78</v>
      </c>
      <c r="D26">
        <v>12</v>
      </c>
      <c r="E26" t="s">
        <v>104</v>
      </c>
      <c r="F26" t="s">
        <v>14</v>
      </c>
      <c r="I26">
        <f t="shared" si="0"/>
        <v>0</v>
      </c>
      <c r="L26">
        <f t="shared" si="1"/>
        <v>0</v>
      </c>
      <c r="M26">
        <f t="shared" si="2"/>
        <v>0</v>
      </c>
      <c r="N26" t="e">
        <f>SUM(I26+#REF!)</f>
        <v>#REF!</v>
      </c>
      <c r="O26" t="s">
        <v>13</v>
      </c>
      <c r="P26" t="s">
        <v>13</v>
      </c>
      <c r="Q26" t="s">
        <v>13</v>
      </c>
      <c r="R26" t="s">
        <v>12</v>
      </c>
      <c r="S26" t="s">
        <v>13</v>
      </c>
      <c r="T26" t="s">
        <v>14</v>
      </c>
      <c r="U26" t="s">
        <v>12</v>
      </c>
      <c r="V26" t="s">
        <v>13</v>
      </c>
      <c r="W26" t="s">
        <v>13</v>
      </c>
      <c r="X26" t="s">
        <v>13</v>
      </c>
      <c r="Y26" t="s">
        <v>12</v>
      </c>
      <c r="Z26" t="s">
        <v>13</v>
      </c>
      <c r="AA26" t="s">
        <v>12</v>
      </c>
      <c r="AB26" t="s">
        <v>13</v>
      </c>
      <c r="AC26" t="s">
        <v>12</v>
      </c>
      <c r="AD26" t="s">
        <v>13</v>
      </c>
      <c r="AE26" t="s">
        <v>13</v>
      </c>
      <c r="AF26" t="s">
        <v>13</v>
      </c>
      <c r="AG26" t="s">
        <v>12</v>
      </c>
      <c r="AH26" t="s">
        <v>13</v>
      </c>
      <c r="AI26" t="s">
        <v>13</v>
      </c>
      <c r="AJ26" t="s">
        <v>13</v>
      </c>
      <c r="AK26" t="s">
        <v>13</v>
      </c>
      <c r="AL26" t="s">
        <v>15</v>
      </c>
      <c r="AM26" t="s">
        <v>13</v>
      </c>
      <c r="AN26" t="s">
        <v>14</v>
      </c>
      <c r="AO26" t="s">
        <v>13</v>
      </c>
      <c r="AP26" t="s">
        <v>13</v>
      </c>
      <c r="AQ26" t="s">
        <v>13</v>
      </c>
      <c r="AR26" t="s">
        <v>13</v>
      </c>
      <c r="AS26" t="s">
        <v>13</v>
      </c>
      <c r="AT26" t="s">
        <v>13</v>
      </c>
      <c r="AU26" t="s">
        <v>13</v>
      </c>
      <c r="AV26" t="s">
        <v>12</v>
      </c>
      <c r="AW26" t="s">
        <v>13</v>
      </c>
      <c r="AX26" t="s">
        <v>13</v>
      </c>
      <c r="AY26" t="s">
        <v>13</v>
      </c>
      <c r="AZ26" t="s">
        <v>14</v>
      </c>
      <c r="BA26" t="s">
        <v>13</v>
      </c>
      <c r="BB26" t="s">
        <v>12</v>
      </c>
      <c r="BC26" t="s">
        <v>14</v>
      </c>
      <c r="BD26" t="s">
        <v>13</v>
      </c>
      <c r="BE26" t="s">
        <v>12</v>
      </c>
      <c r="BF26" t="s">
        <v>13</v>
      </c>
      <c r="BG26" t="s">
        <v>13</v>
      </c>
      <c r="BH26" t="s">
        <v>15</v>
      </c>
      <c r="BI26" t="s">
        <v>13</v>
      </c>
      <c r="BJ26" t="s">
        <v>13</v>
      </c>
      <c r="BK26" t="s">
        <v>13</v>
      </c>
      <c r="BL26" t="s">
        <v>13</v>
      </c>
      <c r="BM26" t="s">
        <v>13</v>
      </c>
      <c r="BN26" t="s">
        <v>13</v>
      </c>
      <c r="BO26" t="s">
        <v>13</v>
      </c>
      <c r="BP26" t="s">
        <v>13</v>
      </c>
      <c r="BQ26" t="s">
        <v>13</v>
      </c>
      <c r="BR26" t="s">
        <v>13</v>
      </c>
      <c r="BS26" t="s">
        <v>13</v>
      </c>
      <c r="BT26" t="s">
        <v>13</v>
      </c>
    </row>
    <row r="27" spans="1:72" ht="15">
      <c r="A27" s="16">
        <v>81</v>
      </c>
      <c r="B27">
        <v>17</v>
      </c>
      <c r="C27" t="s">
        <v>74</v>
      </c>
      <c r="D27">
        <v>12</v>
      </c>
      <c r="E27" t="s">
        <v>104</v>
      </c>
      <c r="F27" t="s">
        <v>14</v>
      </c>
      <c r="I27">
        <f t="shared" si="0"/>
        <v>0</v>
      </c>
      <c r="L27">
        <f t="shared" si="1"/>
        <v>0</v>
      </c>
      <c r="M27">
        <f t="shared" si="2"/>
        <v>0</v>
      </c>
      <c r="N27" t="e">
        <f>SUM(I27+#REF!)</f>
        <v>#REF!</v>
      </c>
      <c r="O27" t="s">
        <v>12</v>
      </c>
      <c r="P27" t="s">
        <v>12</v>
      </c>
      <c r="Q27" t="s">
        <v>13</v>
      </c>
      <c r="R27" t="s">
        <v>14</v>
      </c>
      <c r="S27" t="s">
        <v>12</v>
      </c>
      <c r="T27" t="s">
        <v>12</v>
      </c>
      <c r="U27" t="s">
        <v>14</v>
      </c>
      <c r="V27" t="s">
        <v>15</v>
      </c>
      <c r="W27" t="s">
        <v>12</v>
      </c>
      <c r="X27" t="s">
        <v>14</v>
      </c>
      <c r="Y27" t="s">
        <v>13</v>
      </c>
      <c r="Z27" t="s">
        <v>13</v>
      </c>
      <c r="AA27" t="s">
        <v>14</v>
      </c>
      <c r="AB27" t="s">
        <v>14</v>
      </c>
      <c r="AC27" t="s">
        <v>13</v>
      </c>
      <c r="AD27" t="s">
        <v>13</v>
      </c>
      <c r="AE27" t="s">
        <v>12</v>
      </c>
      <c r="AF27" t="s">
        <v>12</v>
      </c>
      <c r="AG27" t="s">
        <v>15</v>
      </c>
      <c r="AH27" t="s">
        <v>12</v>
      </c>
      <c r="AI27" t="s">
        <v>12</v>
      </c>
      <c r="AJ27" t="s">
        <v>15</v>
      </c>
      <c r="AK27" t="s">
        <v>14</v>
      </c>
      <c r="AL27" t="s">
        <v>12</v>
      </c>
      <c r="AM27" t="s">
        <v>12</v>
      </c>
      <c r="AN27" t="s">
        <v>12</v>
      </c>
      <c r="AO27" t="s">
        <v>13</v>
      </c>
      <c r="AP27" t="s">
        <v>12</v>
      </c>
      <c r="AQ27" t="s">
        <v>15</v>
      </c>
      <c r="AR27" t="s">
        <v>13</v>
      </c>
      <c r="AS27" t="s">
        <v>14</v>
      </c>
      <c r="AT27" t="s">
        <v>13</v>
      </c>
      <c r="AU27" t="s">
        <v>13</v>
      </c>
      <c r="AV27" t="s">
        <v>13</v>
      </c>
      <c r="AW27" t="s">
        <v>13</v>
      </c>
      <c r="AX27" t="s">
        <v>12</v>
      </c>
      <c r="AY27" t="s">
        <v>13</v>
      </c>
      <c r="AZ27" t="s">
        <v>13</v>
      </c>
      <c r="BA27" t="s">
        <v>13</v>
      </c>
      <c r="BB27" t="s">
        <v>12</v>
      </c>
      <c r="BC27" t="s">
        <v>13</v>
      </c>
      <c r="BD27" t="s">
        <v>12</v>
      </c>
      <c r="BE27" t="s">
        <v>12</v>
      </c>
      <c r="BF27" t="s">
        <v>12</v>
      </c>
      <c r="BG27" t="s">
        <v>12</v>
      </c>
      <c r="BH27" t="s">
        <v>12</v>
      </c>
      <c r="BI27" t="s">
        <v>15</v>
      </c>
      <c r="BJ27" t="s">
        <v>12</v>
      </c>
      <c r="BK27" t="s">
        <v>12</v>
      </c>
      <c r="BL27" t="s">
        <v>14</v>
      </c>
      <c r="BM27" t="s">
        <v>12</v>
      </c>
      <c r="BN27" t="s">
        <v>14</v>
      </c>
      <c r="BO27" t="s">
        <v>14</v>
      </c>
      <c r="BP27" t="s">
        <v>12</v>
      </c>
      <c r="BQ27" t="s">
        <v>12</v>
      </c>
      <c r="BR27" t="s">
        <v>12</v>
      </c>
      <c r="BS27" t="s">
        <v>13</v>
      </c>
      <c r="BT27" t="s">
        <v>15</v>
      </c>
    </row>
    <row r="28" spans="1:72" ht="15">
      <c r="A28" s="18">
        <v>82</v>
      </c>
      <c r="B28">
        <v>17</v>
      </c>
      <c r="C28" t="s">
        <v>74</v>
      </c>
      <c r="D28">
        <v>12</v>
      </c>
      <c r="E28" t="s">
        <v>104</v>
      </c>
      <c r="F28" t="s">
        <v>14</v>
      </c>
      <c r="I28">
        <f t="shared" si="0"/>
        <v>0</v>
      </c>
      <c r="L28">
        <f t="shared" si="1"/>
        <v>0</v>
      </c>
      <c r="M28">
        <f t="shared" si="2"/>
        <v>0</v>
      </c>
      <c r="N28" t="e">
        <f>SUM(I28+#REF!)</f>
        <v>#REF!</v>
      </c>
      <c r="O28" t="s">
        <v>13</v>
      </c>
      <c r="P28" t="s">
        <v>13</v>
      </c>
      <c r="Q28" t="s">
        <v>13</v>
      </c>
      <c r="R28" t="s">
        <v>13</v>
      </c>
      <c r="S28" t="s">
        <v>12</v>
      </c>
      <c r="T28" t="s">
        <v>12</v>
      </c>
      <c r="U28" t="s">
        <v>13</v>
      </c>
      <c r="V28" t="s">
        <v>12</v>
      </c>
      <c r="W28" t="s">
        <v>12</v>
      </c>
      <c r="X28" t="s">
        <v>13</v>
      </c>
      <c r="Y28" t="s">
        <v>12</v>
      </c>
      <c r="Z28" t="s">
        <v>13</v>
      </c>
      <c r="AA28" t="s">
        <v>13</v>
      </c>
      <c r="AB28" t="s">
        <v>12</v>
      </c>
      <c r="AC28" t="s">
        <v>12</v>
      </c>
      <c r="AD28" t="s">
        <v>13</v>
      </c>
      <c r="AE28" t="s">
        <v>12</v>
      </c>
      <c r="AF28" t="s">
        <v>12</v>
      </c>
      <c r="AG28" t="s">
        <v>13</v>
      </c>
      <c r="AH28" t="s">
        <v>13</v>
      </c>
      <c r="AI28" t="s">
        <v>13</v>
      </c>
      <c r="AJ28" t="s">
        <v>13</v>
      </c>
      <c r="AK28" t="s">
        <v>13</v>
      </c>
      <c r="AL28" t="s">
        <v>13</v>
      </c>
      <c r="AM28" t="s">
        <v>13</v>
      </c>
      <c r="AN28" t="s">
        <v>12</v>
      </c>
      <c r="AO28" t="s">
        <v>13</v>
      </c>
      <c r="AP28" t="s">
        <v>13</v>
      </c>
      <c r="AQ28" t="s">
        <v>12</v>
      </c>
      <c r="AR28" t="s">
        <v>13</v>
      </c>
      <c r="AS28" t="s">
        <v>13</v>
      </c>
      <c r="AT28" t="s">
        <v>13</v>
      </c>
      <c r="AU28" t="s">
        <v>13</v>
      </c>
      <c r="AV28" t="s">
        <v>13</v>
      </c>
      <c r="AW28" t="s">
        <v>12</v>
      </c>
      <c r="AX28" t="s">
        <v>12</v>
      </c>
      <c r="AY28" t="s">
        <v>13</v>
      </c>
      <c r="AZ28" t="s">
        <v>13</v>
      </c>
      <c r="BA28" t="s">
        <v>13</v>
      </c>
      <c r="BB28" t="s">
        <v>12</v>
      </c>
      <c r="BC28" t="s">
        <v>12</v>
      </c>
      <c r="BD28" t="s">
        <v>12</v>
      </c>
      <c r="BE28" t="s">
        <v>13</v>
      </c>
      <c r="BF28" t="s">
        <v>13</v>
      </c>
      <c r="BG28" t="s">
        <v>13</v>
      </c>
      <c r="BH28" t="s">
        <v>13</v>
      </c>
      <c r="BI28" t="s">
        <v>12</v>
      </c>
      <c r="BJ28" t="s">
        <v>13</v>
      </c>
      <c r="BK28" t="s">
        <v>13</v>
      </c>
      <c r="BL28" t="s">
        <v>13</v>
      </c>
      <c r="BM28" t="s">
        <v>13</v>
      </c>
      <c r="BN28" t="s">
        <v>12</v>
      </c>
      <c r="BO28" t="s">
        <v>12</v>
      </c>
      <c r="BP28" t="s">
        <v>13</v>
      </c>
      <c r="BQ28" t="s">
        <v>12</v>
      </c>
      <c r="BR28" t="s">
        <v>12</v>
      </c>
      <c r="BS28" t="s">
        <v>13</v>
      </c>
      <c r="BT28" t="s">
        <v>13</v>
      </c>
    </row>
    <row r="29" spans="1:72" ht="15">
      <c r="A29" s="18">
        <v>83</v>
      </c>
      <c r="B29">
        <v>17</v>
      </c>
      <c r="C29" t="s">
        <v>74</v>
      </c>
      <c r="D29">
        <v>12</v>
      </c>
      <c r="E29" t="s">
        <v>104</v>
      </c>
      <c r="F29" t="s">
        <v>14</v>
      </c>
      <c r="I29">
        <f t="shared" si="0"/>
        <v>0</v>
      </c>
      <c r="L29">
        <f t="shared" si="1"/>
        <v>0</v>
      </c>
      <c r="M29">
        <f t="shared" si="2"/>
        <v>0</v>
      </c>
      <c r="N29" t="e">
        <f>SUM(I29+#REF!)</f>
        <v>#REF!</v>
      </c>
      <c r="O29" t="s">
        <v>13</v>
      </c>
      <c r="P29" t="s">
        <v>13</v>
      </c>
      <c r="Q29" t="s">
        <v>13</v>
      </c>
      <c r="R29" t="s">
        <v>14</v>
      </c>
      <c r="S29" t="s">
        <v>13</v>
      </c>
      <c r="T29" t="s">
        <v>13</v>
      </c>
      <c r="U29" t="s">
        <v>14</v>
      </c>
      <c r="V29" t="s">
        <v>13</v>
      </c>
      <c r="W29" t="s">
        <v>12</v>
      </c>
      <c r="X29" t="s">
        <v>14</v>
      </c>
      <c r="Y29" t="s">
        <v>13</v>
      </c>
      <c r="Z29" t="s">
        <v>14</v>
      </c>
      <c r="AA29" t="s">
        <v>14</v>
      </c>
      <c r="AB29" t="s">
        <v>14</v>
      </c>
      <c r="AC29" t="s">
        <v>13</v>
      </c>
      <c r="AD29" t="s">
        <v>13</v>
      </c>
      <c r="AE29" t="s">
        <v>13</v>
      </c>
      <c r="AF29" t="s">
        <v>13</v>
      </c>
      <c r="AG29" t="s">
        <v>13</v>
      </c>
      <c r="AH29" t="s">
        <v>13</v>
      </c>
      <c r="AI29" t="s">
        <v>13</v>
      </c>
      <c r="AJ29" t="s">
        <v>13</v>
      </c>
      <c r="AK29" t="s">
        <v>14</v>
      </c>
      <c r="AL29" t="s">
        <v>14</v>
      </c>
      <c r="AM29" t="s">
        <v>13</v>
      </c>
      <c r="AN29" t="s">
        <v>13</v>
      </c>
      <c r="AO29" t="s">
        <v>14</v>
      </c>
      <c r="AP29" t="s">
        <v>13</v>
      </c>
      <c r="AQ29" t="s">
        <v>13</v>
      </c>
      <c r="AR29" t="s">
        <v>14</v>
      </c>
      <c r="AS29" t="s">
        <v>14</v>
      </c>
      <c r="AT29" t="s">
        <v>14</v>
      </c>
      <c r="AU29" t="s">
        <v>14</v>
      </c>
      <c r="AV29" t="s">
        <v>13</v>
      </c>
      <c r="AW29" t="s">
        <v>14</v>
      </c>
      <c r="AX29" t="s">
        <v>13</v>
      </c>
      <c r="AY29" t="s">
        <v>14</v>
      </c>
      <c r="AZ29" t="s">
        <v>14</v>
      </c>
      <c r="BA29" t="s">
        <v>14</v>
      </c>
      <c r="BB29" t="s">
        <v>13</v>
      </c>
      <c r="BC29" t="s">
        <v>14</v>
      </c>
      <c r="BD29" t="s">
        <v>14</v>
      </c>
      <c r="BE29" t="s">
        <v>13</v>
      </c>
      <c r="BF29" t="s">
        <v>13</v>
      </c>
      <c r="BG29" t="s">
        <v>13</v>
      </c>
      <c r="BH29" t="s">
        <v>13</v>
      </c>
      <c r="BI29" t="s">
        <v>13</v>
      </c>
      <c r="BJ29" t="s">
        <v>13</v>
      </c>
      <c r="BK29" t="s">
        <v>13</v>
      </c>
      <c r="BL29" t="s">
        <v>12</v>
      </c>
      <c r="BM29" t="s">
        <v>14</v>
      </c>
      <c r="BN29" t="s">
        <v>13</v>
      </c>
      <c r="BO29" t="s">
        <v>14</v>
      </c>
      <c r="BP29" t="s">
        <v>13</v>
      </c>
      <c r="BQ29" t="s">
        <v>13</v>
      </c>
      <c r="BR29" t="s">
        <v>13</v>
      </c>
      <c r="BS29" t="s">
        <v>14</v>
      </c>
      <c r="BT29" t="s">
        <v>13</v>
      </c>
    </row>
    <row r="30" spans="1:72" ht="15">
      <c r="A30" s="18">
        <v>84</v>
      </c>
      <c r="B30">
        <v>17</v>
      </c>
      <c r="C30" t="s">
        <v>74</v>
      </c>
      <c r="D30">
        <v>12</v>
      </c>
      <c r="E30" t="s">
        <v>104</v>
      </c>
      <c r="F30" t="s">
        <v>14</v>
      </c>
      <c r="I30">
        <f t="shared" si="0"/>
        <v>0</v>
      </c>
      <c r="L30">
        <f t="shared" si="1"/>
        <v>0</v>
      </c>
      <c r="M30">
        <f t="shared" si="2"/>
        <v>0</v>
      </c>
      <c r="N30" t="e">
        <f>SUM(I30+#REF!)</f>
        <v>#REF!</v>
      </c>
      <c r="O30" t="s">
        <v>13</v>
      </c>
      <c r="P30" t="s">
        <v>13</v>
      </c>
      <c r="Q30" t="s">
        <v>14</v>
      </c>
      <c r="R30" t="s">
        <v>13</v>
      </c>
      <c r="S30" t="s">
        <v>12</v>
      </c>
      <c r="T30" t="s">
        <v>13</v>
      </c>
      <c r="U30" t="s">
        <v>13</v>
      </c>
      <c r="V30" t="s">
        <v>12</v>
      </c>
      <c r="W30" t="s">
        <v>12</v>
      </c>
      <c r="X30" t="s">
        <v>13</v>
      </c>
      <c r="Y30" t="s">
        <v>13</v>
      </c>
      <c r="Z30" t="s">
        <v>13</v>
      </c>
      <c r="AA30" t="s">
        <v>13</v>
      </c>
      <c r="AB30" t="s">
        <v>13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t="s">
        <v>13</v>
      </c>
      <c r="AI30" t="s">
        <v>13</v>
      </c>
      <c r="AJ30" t="s">
        <v>13</v>
      </c>
      <c r="AK30" t="s">
        <v>14</v>
      </c>
      <c r="AL30" t="s">
        <v>13</v>
      </c>
      <c r="AM30" t="s">
        <v>12</v>
      </c>
      <c r="AN30" t="s">
        <v>15</v>
      </c>
      <c r="AO30" t="s">
        <v>12</v>
      </c>
      <c r="AP30" t="s">
        <v>13</v>
      </c>
      <c r="AQ30" t="s">
        <v>13</v>
      </c>
      <c r="AR30" t="s">
        <v>12</v>
      </c>
      <c r="AS30" t="s">
        <v>13</v>
      </c>
      <c r="AT30" t="s">
        <v>14</v>
      </c>
      <c r="AU30" t="s">
        <v>13</v>
      </c>
      <c r="AV30" t="s">
        <v>13</v>
      </c>
      <c r="AW30" t="s">
        <v>13</v>
      </c>
      <c r="AX30" t="s">
        <v>13</v>
      </c>
      <c r="AY30" t="s">
        <v>14</v>
      </c>
      <c r="AZ30" t="s">
        <v>13</v>
      </c>
      <c r="BA30" t="s">
        <v>13</v>
      </c>
      <c r="BB30" t="s">
        <v>13</v>
      </c>
      <c r="BC30" t="s">
        <v>13</v>
      </c>
      <c r="BD30" t="s">
        <v>13</v>
      </c>
      <c r="BE30" t="s">
        <v>13</v>
      </c>
      <c r="BF30" t="s">
        <v>12</v>
      </c>
      <c r="BG30" t="s">
        <v>13</v>
      </c>
      <c r="BH30" t="s">
        <v>12</v>
      </c>
      <c r="BI30" t="s">
        <v>13</v>
      </c>
      <c r="BJ30" t="s">
        <v>13</v>
      </c>
      <c r="BK30" t="s">
        <v>13</v>
      </c>
      <c r="BL30" t="s">
        <v>13</v>
      </c>
      <c r="BM30" t="s">
        <v>13</v>
      </c>
      <c r="BN30" t="s">
        <v>13</v>
      </c>
      <c r="BO30" t="s">
        <v>14</v>
      </c>
      <c r="BP30" t="s">
        <v>13</v>
      </c>
      <c r="BQ30" t="s">
        <v>13</v>
      </c>
      <c r="BR30" t="s">
        <v>13</v>
      </c>
      <c r="BS30" t="s">
        <v>14</v>
      </c>
      <c r="BT30" t="s">
        <v>13</v>
      </c>
    </row>
    <row r="31" spans="1:72" ht="15">
      <c r="A31" s="18">
        <v>85</v>
      </c>
      <c r="B31">
        <v>17</v>
      </c>
      <c r="C31" t="s">
        <v>74</v>
      </c>
      <c r="D31">
        <v>12</v>
      </c>
      <c r="E31" t="s">
        <v>104</v>
      </c>
      <c r="F31" t="s">
        <v>14</v>
      </c>
      <c r="I31">
        <f t="shared" si="0"/>
        <v>0</v>
      </c>
      <c r="L31">
        <f t="shared" si="1"/>
        <v>0</v>
      </c>
      <c r="M31">
        <f t="shared" si="2"/>
        <v>0</v>
      </c>
      <c r="N31" t="e">
        <f>SUM(I31+#REF!)</f>
        <v>#REF!</v>
      </c>
      <c r="O31" t="s">
        <v>14</v>
      </c>
      <c r="P31" t="s">
        <v>14</v>
      </c>
      <c r="Q31" t="s">
        <v>14</v>
      </c>
      <c r="R31" t="s">
        <v>14</v>
      </c>
      <c r="S31" t="s">
        <v>13</v>
      </c>
      <c r="T31" t="s">
        <v>12</v>
      </c>
      <c r="U31" t="s">
        <v>14</v>
      </c>
      <c r="V31" t="s">
        <v>12</v>
      </c>
      <c r="W31" t="s">
        <v>14</v>
      </c>
      <c r="X31" t="s">
        <v>14</v>
      </c>
      <c r="Y31" t="s">
        <v>13</v>
      </c>
      <c r="Z31" t="s">
        <v>14</v>
      </c>
      <c r="AA31" t="s">
        <v>14</v>
      </c>
      <c r="AB31" t="s">
        <v>13</v>
      </c>
      <c r="AC31" t="s">
        <v>13</v>
      </c>
      <c r="AD31" t="s">
        <v>13</v>
      </c>
      <c r="AE31" t="s">
        <v>13</v>
      </c>
      <c r="AF31" t="s">
        <v>12</v>
      </c>
      <c r="AG31" t="s">
        <v>15</v>
      </c>
      <c r="AH31" t="s">
        <v>14</v>
      </c>
      <c r="AI31" t="s">
        <v>13</v>
      </c>
      <c r="AJ31" t="s">
        <v>13</v>
      </c>
      <c r="AK31" t="s">
        <v>14</v>
      </c>
      <c r="AL31" t="s">
        <v>14</v>
      </c>
      <c r="AM31" t="s">
        <v>13</v>
      </c>
      <c r="AN31" t="s">
        <v>12</v>
      </c>
      <c r="AO31" t="s">
        <v>13</v>
      </c>
      <c r="AP31" t="s">
        <v>14</v>
      </c>
      <c r="AQ31" t="s">
        <v>12</v>
      </c>
      <c r="AR31" t="s">
        <v>14</v>
      </c>
      <c r="AS31" t="s">
        <v>14</v>
      </c>
      <c r="AT31" t="s">
        <v>13</v>
      </c>
      <c r="AU31" t="s">
        <v>14</v>
      </c>
      <c r="AV31" t="s">
        <v>12</v>
      </c>
      <c r="AW31" t="s">
        <v>13</v>
      </c>
      <c r="AX31" t="s">
        <v>15</v>
      </c>
      <c r="AY31" t="s">
        <v>13</v>
      </c>
      <c r="AZ31" t="s">
        <v>14</v>
      </c>
      <c r="BA31" t="s">
        <v>14</v>
      </c>
      <c r="BB31" t="s">
        <v>14</v>
      </c>
      <c r="BC31" t="s">
        <v>14</v>
      </c>
      <c r="BD31" t="s">
        <v>14</v>
      </c>
      <c r="BE31" t="s">
        <v>13</v>
      </c>
      <c r="BF31" t="s">
        <v>12</v>
      </c>
      <c r="BG31" t="s">
        <v>13</v>
      </c>
      <c r="BH31" t="s">
        <v>13</v>
      </c>
      <c r="BI31" t="s">
        <v>15</v>
      </c>
      <c r="BJ31" t="s">
        <v>13</v>
      </c>
      <c r="BK31" t="s">
        <v>13</v>
      </c>
      <c r="BL31" t="s">
        <v>12</v>
      </c>
      <c r="BM31" t="s">
        <v>14</v>
      </c>
      <c r="BN31" t="s">
        <v>13</v>
      </c>
      <c r="BO31" t="s">
        <v>13</v>
      </c>
      <c r="BP31" t="s">
        <v>13</v>
      </c>
      <c r="BQ31" t="s">
        <v>15</v>
      </c>
      <c r="BR31" t="s">
        <v>13</v>
      </c>
      <c r="BS31" t="s">
        <v>13</v>
      </c>
      <c r="BT31" t="s">
        <v>14</v>
      </c>
    </row>
    <row r="32" spans="1:72" ht="15">
      <c r="A32" s="18">
        <v>86</v>
      </c>
      <c r="B32">
        <v>18</v>
      </c>
      <c r="C32" t="s">
        <v>78</v>
      </c>
      <c r="D32">
        <v>12</v>
      </c>
      <c r="E32" t="s">
        <v>104</v>
      </c>
      <c r="F32" t="s">
        <v>14</v>
      </c>
      <c r="I32">
        <f t="shared" si="0"/>
        <v>0</v>
      </c>
      <c r="J32">
        <v>11</v>
      </c>
      <c r="L32">
        <f t="shared" si="1"/>
        <v>1</v>
      </c>
      <c r="M32">
        <f t="shared" si="2"/>
        <v>1</v>
      </c>
      <c r="N32" t="e">
        <f>SUM(I32+#REF!)</f>
        <v>#REF!</v>
      </c>
      <c r="O32" t="s">
        <v>13</v>
      </c>
      <c r="P32" t="s">
        <v>13</v>
      </c>
      <c r="Q32" t="s">
        <v>13</v>
      </c>
      <c r="R32" t="s">
        <v>14</v>
      </c>
      <c r="S32" t="s">
        <v>12</v>
      </c>
      <c r="T32" t="s">
        <v>13</v>
      </c>
      <c r="U32" t="s">
        <v>12</v>
      </c>
      <c r="V32" t="s">
        <v>12</v>
      </c>
      <c r="W32" t="s">
        <v>12</v>
      </c>
      <c r="X32" t="s">
        <v>14</v>
      </c>
      <c r="Y32" t="s">
        <v>12</v>
      </c>
      <c r="Z32" t="s">
        <v>14</v>
      </c>
      <c r="AA32" t="s">
        <v>14</v>
      </c>
      <c r="AB32" t="s">
        <v>13</v>
      </c>
      <c r="AC32" t="s">
        <v>14</v>
      </c>
      <c r="AD32" t="s">
        <v>13</v>
      </c>
      <c r="AE32" t="s">
        <v>12</v>
      </c>
      <c r="AF32" t="s">
        <v>15</v>
      </c>
      <c r="AG32" t="s">
        <v>13</v>
      </c>
      <c r="AH32" t="s">
        <v>13</v>
      </c>
      <c r="AI32" t="s">
        <v>13</v>
      </c>
      <c r="AJ32" t="s">
        <v>15</v>
      </c>
      <c r="AK32" t="s">
        <v>12</v>
      </c>
      <c r="AL32" t="s">
        <v>13</v>
      </c>
      <c r="AM32" t="s">
        <v>15</v>
      </c>
      <c r="AN32" t="s">
        <v>13</v>
      </c>
      <c r="AO32" t="s">
        <v>14</v>
      </c>
      <c r="AP32" t="s">
        <v>12</v>
      </c>
      <c r="AQ32" t="s">
        <v>13</v>
      </c>
      <c r="AR32" t="s">
        <v>12</v>
      </c>
      <c r="AS32" t="s">
        <v>14</v>
      </c>
      <c r="AT32" t="s">
        <v>13</v>
      </c>
      <c r="AU32" t="s">
        <v>13</v>
      </c>
      <c r="AV32" t="s">
        <v>12</v>
      </c>
      <c r="AW32" t="s">
        <v>13</v>
      </c>
      <c r="AX32" t="s">
        <v>15</v>
      </c>
      <c r="AY32" t="s">
        <v>13</v>
      </c>
      <c r="AZ32" t="s">
        <v>13</v>
      </c>
      <c r="BA32" t="s">
        <v>13</v>
      </c>
      <c r="BB32" t="s">
        <v>13</v>
      </c>
      <c r="BC32" t="s">
        <v>14</v>
      </c>
      <c r="BD32" t="s">
        <v>12</v>
      </c>
      <c r="BE32" t="s">
        <v>12</v>
      </c>
      <c r="BF32" t="s">
        <v>13</v>
      </c>
      <c r="BG32" t="s">
        <v>14</v>
      </c>
      <c r="BH32" t="s">
        <v>12</v>
      </c>
      <c r="BI32" t="s">
        <v>12</v>
      </c>
      <c r="BJ32" t="s">
        <v>12</v>
      </c>
      <c r="BK32" t="s">
        <v>13</v>
      </c>
      <c r="BL32" t="s">
        <v>13</v>
      </c>
      <c r="BM32" t="s">
        <v>12</v>
      </c>
      <c r="BN32" t="s">
        <v>12</v>
      </c>
      <c r="BO32" t="s">
        <v>13</v>
      </c>
      <c r="BP32" t="s">
        <v>13</v>
      </c>
      <c r="BQ32" t="s">
        <v>13</v>
      </c>
      <c r="BR32" t="s">
        <v>14</v>
      </c>
      <c r="BS32" t="s">
        <v>14</v>
      </c>
      <c r="BT32" t="s">
        <v>12</v>
      </c>
    </row>
    <row r="33" spans="1:72" ht="15">
      <c r="A33" s="18">
        <v>87</v>
      </c>
      <c r="B33">
        <v>17</v>
      </c>
      <c r="C33" t="s">
        <v>74</v>
      </c>
      <c r="D33">
        <v>12</v>
      </c>
      <c r="E33" t="s">
        <v>104</v>
      </c>
      <c r="F33" t="s">
        <v>14</v>
      </c>
      <c r="I33">
        <f t="shared" si="0"/>
        <v>0</v>
      </c>
      <c r="L33">
        <f t="shared" si="1"/>
        <v>0</v>
      </c>
      <c r="M33">
        <f t="shared" si="2"/>
        <v>0</v>
      </c>
      <c r="N33" t="e">
        <f>SUM(I33+#REF!)</f>
        <v>#REF!</v>
      </c>
      <c r="O33" t="s">
        <v>13</v>
      </c>
      <c r="P33" t="s">
        <v>13</v>
      </c>
      <c r="Q33" t="s">
        <v>13</v>
      </c>
      <c r="R33" t="s">
        <v>14</v>
      </c>
      <c r="S33" t="s">
        <v>13</v>
      </c>
      <c r="T33" t="s">
        <v>13</v>
      </c>
      <c r="U33" t="s">
        <v>14</v>
      </c>
      <c r="V33" t="s">
        <v>13</v>
      </c>
      <c r="W33" t="s">
        <v>13</v>
      </c>
      <c r="X33" t="s">
        <v>14</v>
      </c>
      <c r="Y33" t="s">
        <v>14</v>
      </c>
      <c r="Z33" t="s">
        <v>14</v>
      </c>
      <c r="AA33" t="s">
        <v>14</v>
      </c>
      <c r="AB33" t="s">
        <v>13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t="s">
        <v>13</v>
      </c>
      <c r="AI33" t="s">
        <v>13</v>
      </c>
      <c r="AJ33" t="s">
        <v>13</v>
      </c>
      <c r="AK33" t="s">
        <v>14</v>
      </c>
      <c r="AL33" t="s">
        <v>13</v>
      </c>
      <c r="AM33" t="s">
        <v>12</v>
      </c>
      <c r="AN33" t="s">
        <v>12</v>
      </c>
      <c r="AO33" t="s">
        <v>13</v>
      </c>
      <c r="AP33" t="s">
        <v>13</v>
      </c>
      <c r="AQ33" t="s">
        <v>13</v>
      </c>
      <c r="AR33" t="s">
        <v>14</v>
      </c>
      <c r="AS33" t="s">
        <v>14</v>
      </c>
      <c r="AT33" t="s">
        <v>12</v>
      </c>
      <c r="AU33" t="s">
        <v>12</v>
      </c>
      <c r="AV33" t="s">
        <v>13</v>
      </c>
      <c r="AW33" t="s">
        <v>13</v>
      </c>
      <c r="AX33" t="s">
        <v>13</v>
      </c>
      <c r="AY33" t="s">
        <v>14</v>
      </c>
      <c r="AZ33" t="s">
        <v>14</v>
      </c>
      <c r="BA33" t="s">
        <v>14</v>
      </c>
      <c r="BB33" t="s">
        <v>13</v>
      </c>
      <c r="BC33" t="s">
        <v>14</v>
      </c>
      <c r="BD33" t="s">
        <v>13</v>
      </c>
      <c r="BE33" t="s">
        <v>12</v>
      </c>
      <c r="BF33" t="s">
        <v>14</v>
      </c>
      <c r="BG33" t="s">
        <v>12</v>
      </c>
      <c r="BH33" t="s">
        <v>12</v>
      </c>
      <c r="BI33" t="s">
        <v>12</v>
      </c>
      <c r="BJ33" t="s">
        <v>14</v>
      </c>
      <c r="BK33" t="s">
        <v>13</v>
      </c>
      <c r="BL33" t="s">
        <v>14</v>
      </c>
      <c r="BM33" t="s">
        <v>14</v>
      </c>
      <c r="BN33" t="s">
        <v>13</v>
      </c>
      <c r="BO33" t="s">
        <v>14</v>
      </c>
      <c r="BP33" t="s">
        <v>14</v>
      </c>
      <c r="BQ33" t="s">
        <v>12</v>
      </c>
      <c r="BR33" t="s">
        <v>14</v>
      </c>
      <c r="BS33" t="s">
        <v>14</v>
      </c>
      <c r="BT33" t="s">
        <v>13</v>
      </c>
    </row>
    <row r="34" spans="1:72" ht="15">
      <c r="A34" s="18">
        <v>88</v>
      </c>
      <c r="B34">
        <v>19</v>
      </c>
      <c r="C34" t="s">
        <v>78</v>
      </c>
      <c r="D34">
        <v>12</v>
      </c>
      <c r="E34" t="s">
        <v>104</v>
      </c>
      <c r="F34" t="s">
        <v>14</v>
      </c>
      <c r="G34">
        <v>5</v>
      </c>
      <c r="I34">
        <f t="shared" si="0"/>
        <v>1</v>
      </c>
      <c r="L34">
        <f t="shared" si="1"/>
        <v>0</v>
      </c>
      <c r="M34">
        <f t="shared" si="2"/>
        <v>1</v>
      </c>
      <c r="N34" t="e">
        <f>SUM(I34+#REF!)</f>
        <v>#REF!</v>
      </c>
      <c r="O34" t="s">
        <v>13</v>
      </c>
      <c r="P34" t="s">
        <v>13</v>
      </c>
      <c r="Q34" t="s">
        <v>13</v>
      </c>
      <c r="R34" t="s">
        <v>12</v>
      </c>
      <c r="S34" t="s">
        <v>13</v>
      </c>
      <c r="T34" t="s">
        <v>13</v>
      </c>
      <c r="U34" t="s">
        <v>12</v>
      </c>
      <c r="V34" t="s">
        <v>12</v>
      </c>
      <c r="W34" t="s">
        <v>12</v>
      </c>
      <c r="X34" t="s">
        <v>13</v>
      </c>
      <c r="Y34" t="s">
        <v>13</v>
      </c>
      <c r="Z34" t="s">
        <v>13</v>
      </c>
      <c r="AA34" t="s">
        <v>14</v>
      </c>
      <c r="AB34" t="s">
        <v>13</v>
      </c>
      <c r="AC34" t="s">
        <v>13</v>
      </c>
      <c r="AD34" t="s">
        <v>12</v>
      </c>
      <c r="AE34" t="s">
        <v>12</v>
      </c>
      <c r="AF34" t="s">
        <v>13</v>
      </c>
      <c r="AG34" t="s">
        <v>15</v>
      </c>
      <c r="AH34" t="s">
        <v>13</v>
      </c>
      <c r="AI34" t="s">
        <v>12</v>
      </c>
      <c r="AJ34" t="s">
        <v>13</v>
      </c>
      <c r="AK34" t="s">
        <v>13</v>
      </c>
      <c r="AL34" t="s">
        <v>13</v>
      </c>
      <c r="AM34" t="s">
        <v>12</v>
      </c>
      <c r="AN34" t="s">
        <v>12</v>
      </c>
      <c r="AO34" t="s">
        <v>13</v>
      </c>
      <c r="AP34" t="s">
        <v>12</v>
      </c>
      <c r="AQ34" t="s">
        <v>12</v>
      </c>
      <c r="AR34" t="s">
        <v>13</v>
      </c>
      <c r="AS34" t="s">
        <v>14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12</v>
      </c>
      <c r="BC34" t="s">
        <v>14</v>
      </c>
      <c r="BD34" t="s">
        <v>12</v>
      </c>
      <c r="BE34" t="s">
        <v>12</v>
      </c>
      <c r="BF34" t="s">
        <v>12</v>
      </c>
      <c r="BG34" t="s">
        <v>15</v>
      </c>
      <c r="BH34" t="s">
        <v>12</v>
      </c>
      <c r="BI34" t="s">
        <v>12</v>
      </c>
      <c r="BJ34" t="s">
        <v>13</v>
      </c>
      <c r="BK34" t="s">
        <v>13</v>
      </c>
      <c r="BL34" t="s">
        <v>14</v>
      </c>
      <c r="BM34" t="s">
        <v>13</v>
      </c>
      <c r="BN34" t="s">
        <v>13</v>
      </c>
      <c r="BO34" t="s">
        <v>13</v>
      </c>
      <c r="BP34" t="s">
        <v>13</v>
      </c>
      <c r="BQ34" t="s">
        <v>12</v>
      </c>
      <c r="BR34" t="s">
        <v>13</v>
      </c>
      <c r="BS34" t="s">
        <v>13</v>
      </c>
      <c r="BT34" t="s">
        <v>13</v>
      </c>
    </row>
    <row r="35" spans="1:72" ht="15">
      <c r="A35" s="18">
        <v>89</v>
      </c>
      <c r="B35">
        <v>19</v>
      </c>
      <c r="C35" t="s">
        <v>78</v>
      </c>
      <c r="D35">
        <v>12</v>
      </c>
      <c r="E35" t="s">
        <v>104</v>
      </c>
      <c r="F35" t="s">
        <v>14</v>
      </c>
      <c r="I35">
        <f t="shared" si="0"/>
        <v>0</v>
      </c>
      <c r="J35">
        <v>12</v>
      </c>
      <c r="L35">
        <f t="shared" si="1"/>
        <v>1</v>
      </c>
      <c r="M35">
        <f t="shared" si="2"/>
        <v>1</v>
      </c>
      <c r="N35" t="e">
        <f>SUM(I35+#REF!)</f>
        <v>#REF!</v>
      </c>
      <c r="O35" t="s">
        <v>13</v>
      </c>
      <c r="P35" t="s">
        <v>13</v>
      </c>
      <c r="Q35" t="s">
        <v>12</v>
      </c>
      <c r="R35" t="s">
        <v>13</v>
      </c>
      <c r="S35" t="s">
        <v>12</v>
      </c>
      <c r="T35" t="s">
        <v>13</v>
      </c>
      <c r="U35" t="s">
        <v>13</v>
      </c>
      <c r="V35" t="s">
        <v>12</v>
      </c>
      <c r="W35" t="s">
        <v>12</v>
      </c>
      <c r="X35" t="s">
        <v>13</v>
      </c>
      <c r="Y35" t="s">
        <v>12</v>
      </c>
      <c r="Z35" t="s">
        <v>13</v>
      </c>
      <c r="AA35" t="s">
        <v>13</v>
      </c>
      <c r="AB35" t="s">
        <v>13</v>
      </c>
      <c r="AC35" t="s">
        <v>12</v>
      </c>
      <c r="AD35" t="s">
        <v>13</v>
      </c>
      <c r="AE35" t="s">
        <v>13</v>
      </c>
      <c r="AF35" t="s">
        <v>13</v>
      </c>
      <c r="AG35" t="s">
        <v>12</v>
      </c>
      <c r="AH35" t="s">
        <v>13</v>
      </c>
      <c r="AI35" t="s">
        <v>13</v>
      </c>
      <c r="AJ35" t="s">
        <v>15</v>
      </c>
      <c r="AK35" t="s">
        <v>13</v>
      </c>
      <c r="AL35" t="s">
        <v>13</v>
      </c>
      <c r="AM35" t="s">
        <v>13</v>
      </c>
      <c r="AN35" t="s">
        <v>12</v>
      </c>
      <c r="AO35" t="s">
        <v>13</v>
      </c>
      <c r="AP35" t="s">
        <v>12</v>
      </c>
      <c r="AQ35" t="s">
        <v>13</v>
      </c>
      <c r="AR35" t="s">
        <v>13</v>
      </c>
      <c r="AS35" t="s">
        <v>13</v>
      </c>
      <c r="AT35" t="s">
        <v>13</v>
      </c>
      <c r="AU35" t="s">
        <v>13</v>
      </c>
      <c r="AV35" t="s">
        <v>12</v>
      </c>
      <c r="AW35" t="s">
        <v>13</v>
      </c>
      <c r="AX35" t="s">
        <v>13</v>
      </c>
      <c r="AY35" t="s">
        <v>13</v>
      </c>
      <c r="AZ35" t="s">
        <v>13</v>
      </c>
      <c r="BA35" t="s">
        <v>13</v>
      </c>
      <c r="BB35" t="s">
        <v>13</v>
      </c>
      <c r="BC35" t="s">
        <v>13</v>
      </c>
      <c r="BD35" t="s">
        <v>13</v>
      </c>
      <c r="BE35" t="s">
        <v>13</v>
      </c>
      <c r="BF35" t="s">
        <v>13</v>
      </c>
      <c r="BG35" t="s">
        <v>13</v>
      </c>
      <c r="BH35" t="s">
        <v>13</v>
      </c>
      <c r="BI35" t="s">
        <v>13</v>
      </c>
      <c r="BJ35" t="s">
        <v>13</v>
      </c>
      <c r="BK35" t="s">
        <v>13</v>
      </c>
      <c r="BL35" t="s">
        <v>12</v>
      </c>
      <c r="BM35" t="s">
        <v>13</v>
      </c>
      <c r="BN35" t="s">
        <v>13</v>
      </c>
      <c r="BO35" t="s">
        <v>13</v>
      </c>
      <c r="BP35" t="s">
        <v>13</v>
      </c>
      <c r="BQ35" t="s">
        <v>13</v>
      </c>
      <c r="BR35" t="s">
        <v>13</v>
      </c>
      <c r="BS35" t="s">
        <v>13</v>
      </c>
      <c r="BT35" t="s">
        <v>13</v>
      </c>
    </row>
    <row r="36" spans="1:72" ht="15">
      <c r="A36" s="18">
        <v>90</v>
      </c>
      <c r="B36">
        <v>19</v>
      </c>
      <c r="C36" t="s">
        <v>78</v>
      </c>
      <c r="D36">
        <v>12</v>
      </c>
      <c r="E36" t="s">
        <v>104</v>
      </c>
      <c r="F36" t="s">
        <v>14</v>
      </c>
      <c r="I36">
        <f t="shared" si="0"/>
        <v>0</v>
      </c>
      <c r="J36">
        <v>11</v>
      </c>
      <c r="L36">
        <f t="shared" si="1"/>
        <v>1</v>
      </c>
      <c r="M36">
        <f t="shared" si="2"/>
        <v>1</v>
      </c>
      <c r="N36" t="e">
        <f>SUM(I36+#REF!)</f>
        <v>#REF!</v>
      </c>
      <c r="O36" t="s">
        <v>13</v>
      </c>
      <c r="P36" t="s">
        <v>13</v>
      </c>
      <c r="Q36" t="s">
        <v>12</v>
      </c>
      <c r="R36" t="s">
        <v>13</v>
      </c>
      <c r="S36" t="s">
        <v>13</v>
      </c>
      <c r="T36" t="s">
        <v>13</v>
      </c>
      <c r="U36" t="s">
        <v>13</v>
      </c>
      <c r="V36" t="s">
        <v>12</v>
      </c>
      <c r="W36" t="s">
        <v>12</v>
      </c>
      <c r="X36" t="s">
        <v>13</v>
      </c>
      <c r="Y36" t="s">
        <v>12</v>
      </c>
      <c r="Z36" t="s">
        <v>14</v>
      </c>
      <c r="AA36" t="s">
        <v>14</v>
      </c>
      <c r="AB36" t="s">
        <v>14</v>
      </c>
      <c r="AC36" t="s">
        <v>12</v>
      </c>
      <c r="AD36" t="s">
        <v>13</v>
      </c>
      <c r="AE36" t="s">
        <v>12</v>
      </c>
      <c r="AF36" t="s">
        <v>13</v>
      </c>
      <c r="AG36" t="s">
        <v>13</v>
      </c>
      <c r="AH36" t="s">
        <v>13</v>
      </c>
      <c r="AI36" t="s">
        <v>13</v>
      </c>
      <c r="AJ36" t="s">
        <v>15</v>
      </c>
      <c r="AK36" t="s">
        <v>13</v>
      </c>
      <c r="AL36" t="s">
        <v>13</v>
      </c>
      <c r="AM36" t="s">
        <v>13</v>
      </c>
      <c r="AN36" t="s">
        <v>12</v>
      </c>
      <c r="AO36" t="s">
        <v>14</v>
      </c>
      <c r="AP36" t="s">
        <v>13</v>
      </c>
      <c r="AQ36" t="s">
        <v>12</v>
      </c>
      <c r="AR36" t="s">
        <v>13</v>
      </c>
      <c r="AS36" t="s">
        <v>13</v>
      </c>
      <c r="AT36" t="s">
        <v>13</v>
      </c>
      <c r="AU36" t="s">
        <v>14</v>
      </c>
      <c r="AV36" t="s">
        <v>13</v>
      </c>
      <c r="AW36" t="s">
        <v>13</v>
      </c>
      <c r="AX36" t="s">
        <v>13</v>
      </c>
      <c r="AY36" t="s">
        <v>13</v>
      </c>
      <c r="AZ36" t="s">
        <v>13</v>
      </c>
      <c r="BA36" t="s">
        <v>14</v>
      </c>
      <c r="BB36" t="s">
        <v>13</v>
      </c>
      <c r="BC36" t="s">
        <v>13</v>
      </c>
      <c r="BD36" t="s">
        <v>13</v>
      </c>
      <c r="BE36" t="s">
        <v>14</v>
      </c>
      <c r="BF36" t="s">
        <v>13</v>
      </c>
      <c r="BG36" t="s">
        <v>14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  <c r="BN36" t="s">
        <v>13</v>
      </c>
      <c r="BO36" t="s">
        <v>13</v>
      </c>
      <c r="BP36" t="s">
        <v>13</v>
      </c>
      <c r="BQ36" t="s">
        <v>13</v>
      </c>
      <c r="BR36" t="s">
        <v>13</v>
      </c>
      <c r="BS36" t="s">
        <v>13</v>
      </c>
      <c r="BT36" t="s">
        <v>13</v>
      </c>
    </row>
    <row r="37" spans="1:72" ht="15">
      <c r="A37" s="18">
        <v>91</v>
      </c>
      <c r="B37">
        <v>19</v>
      </c>
      <c r="C37" t="s">
        <v>74</v>
      </c>
      <c r="D37">
        <v>12</v>
      </c>
      <c r="E37" t="s">
        <v>104</v>
      </c>
      <c r="F37" t="s">
        <v>14</v>
      </c>
      <c r="I37">
        <f t="shared" si="0"/>
        <v>0</v>
      </c>
      <c r="L37">
        <f t="shared" si="1"/>
        <v>0</v>
      </c>
      <c r="M37">
        <f t="shared" si="2"/>
        <v>0</v>
      </c>
      <c r="N37" t="e">
        <f>SUM(I37+#REF!)</f>
        <v>#REF!</v>
      </c>
      <c r="O37" t="s">
        <v>13</v>
      </c>
      <c r="P37" t="s">
        <v>13</v>
      </c>
      <c r="Q37" t="s">
        <v>13</v>
      </c>
      <c r="R37" t="s">
        <v>13</v>
      </c>
      <c r="S37" t="s">
        <v>13</v>
      </c>
      <c r="T37" t="s">
        <v>14</v>
      </c>
      <c r="U37" t="s">
        <v>13</v>
      </c>
      <c r="V37" t="s">
        <v>13</v>
      </c>
      <c r="W37" t="s">
        <v>13</v>
      </c>
      <c r="X37" t="s">
        <v>14</v>
      </c>
      <c r="Y37" t="s">
        <v>13</v>
      </c>
      <c r="Z37" t="s">
        <v>14</v>
      </c>
      <c r="AA37" t="s">
        <v>13</v>
      </c>
      <c r="AB37" t="s">
        <v>13</v>
      </c>
      <c r="AC37" t="s">
        <v>13</v>
      </c>
      <c r="AD37" t="s">
        <v>13</v>
      </c>
      <c r="AE37" t="s">
        <v>13</v>
      </c>
      <c r="AF37" t="s">
        <v>13</v>
      </c>
      <c r="AG37" t="s">
        <v>12</v>
      </c>
      <c r="AH37" t="s">
        <v>12</v>
      </c>
      <c r="AI37" t="s">
        <v>12</v>
      </c>
      <c r="AJ37" t="s">
        <v>13</v>
      </c>
      <c r="AK37" t="s">
        <v>14</v>
      </c>
      <c r="AL37" t="s">
        <v>14</v>
      </c>
      <c r="AM37" t="s">
        <v>13</v>
      </c>
      <c r="AN37" t="s">
        <v>13</v>
      </c>
      <c r="AO37" t="s">
        <v>13</v>
      </c>
      <c r="AP37" t="s">
        <v>13</v>
      </c>
      <c r="AQ37" t="s">
        <v>13</v>
      </c>
      <c r="AR37" t="s">
        <v>13</v>
      </c>
      <c r="AS37" t="s">
        <v>14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13</v>
      </c>
      <c r="BE37" t="s">
        <v>13</v>
      </c>
      <c r="BF37" t="s">
        <v>13</v>
      </c>
      <c r="BG37" t="s">
        <v>13</v>
      </c>
      <c r="BH37" t="s">
        <v>13</v>
      </c>
      <c r="BI37" t="s">
        <v>13</v>
      </c>
      <c r="BJ37" t="s">
        <v>13</v>
      </c>
      <c r="BK37" t="s">
        <v>13</v>
      </c>
      <c r="BL37" t="s">
        <v>13</v>
      </c>
      <c r="BM37" t="s">
        <v>13</v>
      </c>
      <c r="BN37" t="s">
        <v>13</v>
      </c>
      <c r="BO37" t="s">
        <v>13</v>
      </c>
      <c r="BP37" t="s">
        <v>13</v>
      </c>
      <c r="BQ37" t="s">
        <v>13</v>
      </c>
      <c r="BR37" t="s">
        <v>13</v>
      </c>
      <c r="BS37" t="s">
        <v>13</v>
      </c>
      <c r="BT37" t="s">
        <v>13</v>
      </c>
    </row>
    <row r="38" spans="1:72" ht="15">
      <c r="A38" s="18">
        <v>92</v>
      </c>
      <c r="B38">
        <v>17</v>
      </c>
      <c r="C38" t="s">
        <v>74</v>
      </c>
      <c r="D38">
        <v>12</v>
      </c>
      <c r="E38" t="s">
        <v>104</v>
      </c>
      <c r="F38" t="s">
        <v>14</v>
      </c>
      <c r="I38">
        <f t="shared" si="0"/>
        <v>0</v>
      </c>
      <c r="L38">
        <f t="shared" si="1"/>
        <v>0</v>
      </c>
      <c r="M38">
        <f t="shared" si="2"/>
        <v>0</v>
      </c>
      <c r="N38" t="e">
        <f>SUM(I38+#REF!)</f>
        <v>#REF!</v>
      </c>
      <c r="O38" t="s">
        <v>13</v>
      </c>
      <c r="P38" t="s">
        <v>13</v>
      </c>
      <c r="Q38" t="s">
        <v>14</v>
      </c>
      <c r="R38" t="s">
        <v>13</v>
      </c>
      <c r="S38" t="s">
        <v>12</v>
      </c>
      <c r="T38" t="s">
        <v>12</v>
      </c>
      <c r="U38" t="s">
        <v>14</v>
      </c>
      <c r="V38" t="s">
        <v>12</v>
      </c>
      <c r="W38" t="s">
        <v>15</v>
      </c>
      <c r="X38" t="s">
        <v>14</v>
      </c>
      <c r="Y38" t="s">
        <v>13</v>
      </c>
      <c r="Z38" t="s">
        <v>13</v>
      </c>
      <c r="AA38" t="s">
        <v>14</v>
      </c>
      <c r="AB38" t="s">
        <v>14</v>
      </c>
      <c r="AC38" t="s">
        <v>12</v>
      </c>
      <c r="AD38" t="s">
        <v>13</v>
      </c>
      <c r="AE38" t="s">
        <v>13</v>
      </c>
      <c r="AF38" t="s">
        <v>13</v>
      </c>
      <c r="AG38" t="s">
        <v>13</v>
      </c>
      <c r="AH38" t="s">
        <v>13</v>
      </c>
      <c r="AI38" t="s">
        <v>12</v>
      </c>
      <c r="AJ38" t="s">
        <v>15</v>
      </c>
      <c r="AK38" t="s">
        <v>13</v>
      </c>
      <c r="AL38" t="s">
        <v>12</v>
      </c>
      <c r="AM38" t="s">
        <v>15</v>
      </c>
      <c r="AN38" t="s">
        <v>12</v>
      </c>
      <c r="AO38" t="s">
        <v>13</v>
      </c>
      <c r="AP38" t="s">
        <v>12</v>
      </c>
      <c r="AQ38" t="s">
        <v>12</v>
      </c>
      <c r="AR38" t="s">
        <v>13</v>
      </c>
      <c r="AS38" t="s">
        <v>14</v>
      </c>
      <c r="AT38" t="s">
        <v>14</v>
      </c>
      <c r="AU38" t="s">
        <v>14</v>
      </c>
      <c r="AV38" t="s">
        <v>13</v>
      </c>
      <c r="AW38" t="s">
        <v>13</v>
      </c>
      <c r="AX38" t="s">
        <v>12</v>
      </c>
      <c r="AY38" t="s">
        <v>12</v>
      </c>
      <c r="AZ38" t="s">
        <v>13</v>
      </c>
      <c r="BA38" t="s">
        <v>13</v>
      </c>
      <c r="BB38" t="s">
        <v>12</v>
      </c>
      <c r="BC38" t="s">
        <v>13</v>
      </c>
      <c r="BD38" t="s">
        <v>12</v>
      </c>
      <c r="BE38" t="s">
        <v>12</v>
      </c>
      <c r="BF38" t="s">
        <v>12</v>
      </c>
      <c r="BG38" t="s">
        <v>12</v>
      </c>
      <c r="BH38" t="s">
        <v>12</v>
      </c>
      <c r="BI38" t="s">
        <v>15</v>
      </c>
      <c r="BJ38" t="s">
        <v>13</v>
      </c>
      <c r="BK38" t="s">
        <v>13</v>
      </c>
      <c r="BL38" t="s">
        <v>13</v>
      </c>
      <c r="BM38" t="s">
        <v>13</v>
      </c>
      <c r="BN38" t="s">
        <v>13</v>
      </c>
      <c r="BO38" t="s">
        <v>13</v>
      </c>
      <c r="BP38" t="s">
        <v>12</v>
      </c>
      <c r="BQ38" t="s">
        <v>15</v>
      </c>
      <c r="BR38" t="s">
        <v>12</v>
      </c>
      <c r="BS38" t="s">
        <v>13</v>
      </c>
      <c r="BT38" t="s">
        <v>13</v>
      </c>
    </row>
    <row r="39" spans="1:72" ht="15">
      <c r="A39" s="18">
        <v>93</v>
      </c>
      <c r="B39">
        <v>18</v>
      </c>
      <c r="C39" t="s">
        <v>74</v>
      </c>
      <c r="D39">
        <v>12</v>
      </c>
      <c r="E39" t="s">
        <v>104</v>
      </c>
      <c r="F39" t="s">
        <v>14</v>
      </c>
      <c r="I39">
        <f t="shared" si="0"/>
        <v>0</v>
      </c>
      <c r="J39">
        <v>11</v>
      </c>
      <c r="L39">
        <f t="shared" si="1"/>
        <v>1</v>
      </c>
      <c r="M39">
        <f t="shared" si="2"/>
        <v>1</v>
      </c>
      <c r="N39" t="e">
        <f>SUM(I39+#REF!)</f>
        <v>#REF!</v>
      </c>
      <c r="O39" t="s">
        <v>13</v>
      </c>
      <c r="P39" t="s">
        <v>13</v>
      </c>
      <c r="Q39" t="s">
        <v>13</v>
      </c>
      <c r="R39" t="s">
        <v>14</v>
      </c>
      <c r="S39" t="s">
        <v>13</v>
      </c>
      <c r="T39" t="s">
        <v>13</v>
      </c>
      <c r="U39" t="s">
        <v>13</v>
      </c>
      <c r="V39" t="s">
        <v>13</v>
      </c>
      <c r="W39" t="s">
        <v>12</v>
      </c>
      <c r="X39" t="s">
        <v>14</v>
      </c>
      <c r="Y39" t="s">
        <v>13</v>
      </c>
      <c r="Z39" t="s">
        <v>13</v>
      </c>
      <c r="AA39" t="s">
        <v>14</v>
      </c>
      <c r="AB39" t="s">
        <v>13</v>
      </c>
      <c r="AC39" t="s">
        <v>12</v>
      </c>
      <c r="AD39" t="s">
        <v>13</v>
      </c>
      <c r="AE39" t="s">
        <v>13</v>
      </c>
      <c r="AF39" t="s">
        <v>13</v>
      </c>
      <c r="AG39" t="s">
        <v>13</v>
      </c>
      <c r="AH39" t="s">
        <v>13</v>
      </c>
      <c r="AI39" t="s">
        <v>12</v>
      </c>
      <c r="AJ39" t="s">
        <v>13</v>
      </c>
      <c r="AK39" t="s">
        <v>13</v>
      </c>
      <c r="AL39" t="s">
        <v>13</v>
      </c>
      <c r="AM39" t="s">
        <v>12</v>
      </c>
      <c r="AN39" t="s">
        <v>13</v>
      </c>
      <c r="AO39" t="s">
        <v>13</v>
      </c>
      <c r="AP39" t="s">
        <v>13</v>
      </c>
      <c r="AQ39" t="s">
        <v>12</v>
      </c>
      <c r="AR39" t="s">
        <v>13</v>
      </c>
      <c r="AS39" t="s">
        <v>13</v>
      </c>
      <c r="AT39" t="s">
        <v>13</v>
      </c>
      <c r="AU39" t="s">
        <v>13</v>
      </c>
      <c r="AV39" t="s">
        <v>13</v>
      </c>
      <c r="AW39" t="s">
        <v>13</v>
      </c>
      <c r="AX39" t="s">
        <v>13</v>
      </c>
      <c r="AY39" t="s">
        <v>13</v>
      </c>
      <c r="AZ39" t="s">
        <v>13</v>
      </c>
      <c r="BA39" t="s">
        <v>13</v>
      </c>
      <c r="BB39" t="s">
        <v>13</v>
      </c>
      <c r="BC39" t="s">
        <v>13</v>
      </c>
      <c r="BD39" t="s">
        <v>13</v>
      </c>
      <c r="BE39" t="s">
        <v>12</v>
      </c>
      <c r="BF39" t="s">
        <v>13</v>
      </c>
      <c r="BG39" t="s">
        <v>12</v>
      </c>
      <c r="BH39" t="s">
        <v>13</v>
      </c>
      <c r="BI39" t="s">
        <v>12</v>
      </c>
      <c r="BJ39" t="s">
        <v>13</v>
      </c>
      <c r="BK39" t="s">
        <v>13</v>
      </c>
      <c r="BL39" t="s">
        <v>13</v>
      </c>
      <c r="BM39" t="s">
        <v>13</v>
      </c>
      <c r="BN39" t="s">
        <v>13</v>
      </c>
      <c r="BO39" t="s">
        <v>13</v>
      </c>
      <c r="BP39" t="s">
        <v>13</v>
      </c>
      <c r="BQ39" t="s">
        <v>12</v>
      </c>
      <c r="BR39" t="s">
        <v>13</v>
      </c>
      <c r="BS39" t="s">
        <v>13</v>
      </c>
      <c r="BT39" t="s">
        <v>13</v>
      </c>
    </row>
    <row r="40" spans="1:72" ht="15">
      <c r="A40" s="18">
        <v>94</v>
      </c>
      <c r="B40">
        <v>17</v>
      </c>
      <c r="C40" t="s">
        <v>74</v>
      </c>
      <c r="D40">
        <v>12</v>
      </c>
      <c r="E40" t="s">
        <v>104</v>
      </c>
      <c r="F40" t="s">
        <v>14</v>
      </c>
      <c r="I40">
        <f t="shared" si="0"/>
        <v>0</v>
      </c>
      <c r="L40">
        <f t="shared" si="1"/>
        <v>0</v>
      </c>
      <c r="M40">
        <f t="shared" si="2"/>
        <v>0</v>
      </c>
      <c r="N40" t="e">
        <f>SUM(I40+#REF!)</f>
        <v>#REF!</v>
      </c>
      <c r="O40" t="s">
        <v>12</v>
      </c>
      <c r="P40" t="s">
        <v>12</v>
      </c>
      <c r="Q40" t="s">
        <v>13</v>
      </c>
      <c r="R40" t="s">
        <v>14</v>
      </c>
      <c r="S40" t="s">
        <v>12</v>
      </c>
      <c r="T40" t="s">
        <v>12</v>
      </c>
      <c r="U40" t="s">
        <v>13</v>
      </c>
      <c r="V40" t="s">
        <v>12</v>
      </c>
      <c r="W40" t="s">
        <v>12</v>
      </c>
      <c r="X40" t="s">
        <v>14</v>
      </c>
      <c r="Y40" t="s">
        <v>13</v>
      </c>
      <c r="Z40" t="s">
        <v>13</v>
      </c>
      <c r="AA40" t="s">
        <v>12</v>
      </c>
      <c r="AB40" t="s">
        <v>13</v>
      </c>
      <c r="AC40" t="s">
        <v>12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13</v>
      </c>
      <c r="AJ40" t="s">
        <v>13</v>
      </c>
      <c r="AK40" t="s">
        <v>13</v>
      </c>
      <c r="AL40" t="s">
        <v>13</v>
      </c>
      <c r="AM40" t="s">
        <v>12</v>
      </c>
      <c r="AN40" t="s">
        <v>12</v>
      </c>
      <c r="AO40" t="s">
        <v>12</v>
      </c>
      <c r="AP40" t="s">
        <v>12</v>
      </c>
      <c r="AQ40" t="s">
        <v>12</v>
      </c>
      <c r="AR40" t="s">
        <v>13</v>
      </c>
      <c r="AS40" t="s">
        <v>14</v>
      </c>
      <c r="AT40" t="s">
        <v>13</v>
      </c>
      <c r="AU40" t="s">
        <v>14</v>
      </c>
      <c r="AV40" t="s">
        <v>13</v>
      </c>
      <c r="AW40" t="s">
        <v>12</v>
      </c>
      <c r="AX40" t="s">
        <v>13</v>
      </c>
      <c r="AY40" t="s">
        <v>13</v>
      </c>
      <c r="AZ40" t="s">
        <v>13</v>
      </c>
      <c r="BA40" t="s">
        <v>13</v>
      </c>
      <c r="BB40" t="s">
        <v>12</v>
      </c>
      <c r="BC40" t="s">
        <v>13</v>
      </c>
      <c r="BD40" t="s">
        <v>13</v>
      </c>
      <c r="BE40" t="s">
        <v>13</v>
      </c>
      <c r="BF40" t="s">
        <v>13</v>
      </c>
      <c r="BG40" t="s">
        <v>13</v>
      </c>
      <c r="BH40" t="s">
        <v>13</v>
      </c>
      <c r="BI40" t="s">
        <v>15</v>
      </c>
      <c r="BJ40" t="s">
        <v>13</v>
      </c>
      <c r="BK40" t="s">
        <v>12</v>
      </c>
      <c r="BL40" t="s">
        <v>13</v>
      </c>
      <c r="BM40" t="s">
        <v>13</v>
      </c>
      <c r="BN40" t="s">
        <v>13</v>
      </c>
      <c r="BO40" t="s">
        <v>13</v>
      </c>
      <c r="BP40" t="s">
        <v>13</v>
      </c>
      <c r="BQ40" t="s">
        <v>13</v>
      </c>
      <c r="BR40" t="s">
        <v>13</v>
      </c>
      <c r="BS40" t="s">
        <v>13</v>
      </c>
      <c r="BT40" t="s">
        <v>13</v>
      </c>
    </row>
    <row r="41" spans="1:72" ht="15">
      <c r="A41" s="18">
        <v>95</v>
      </c>
      <c r="B41">
        <v>17</v>
      </c>
      <c r="C41" t="s">
        <v>74</v>
      </c>
      <c r="D41">
        <v>12</v>
      </c>
      <c r="E41" t="s">
        <v>104</v>
      </c>
      <c r="F41" t="s">
        <v>14</v>
      </c>
      <c r="I41">
        <f t="shared" si="0"/>
        <v>0</v>
      </c>
      <c r="L41">
        <f t="shared" si="1"/>
        <v>0</v>
      </c>
      <c r="M41">
        <f t="shared" si="2"/>
        <v>0</v>
      </c>
      <c r="N41" t="e">
        <f>SUM(I41+#REF!)</f>
        <v>#REF!</v>
      </c>
      <c r="O41" t="s">
        <v>14</v>
      </c>
      <c r="P41" t="s">
        <v>14</v>
      </c>
      <c r="Q41" t="s">
        <v>13</v>
      </c>
      <c r="R41" t="s">
        <v>14</v>
      </c>
      <c r="S41" t="s">
        <v>13</v>
      </c>
      <c r="T41" t="s">
        <v>12</v>
      </c>
      <c r="U41" t="s">
        <v>14</v>
      </c>
      <c r="V41" t="s">
        <v>12</v>
      </c>
      <c r="W41" t="s">
        <v>13</v>
      </c>
      <c r="X41" t="s">
        <v>14</v>
      </c>
      <c r="Y41" t="s">
        <v>12</v>
      </c>
      <c r="Z41" t="s">
        <v>14</v>
      </c>
      <c r="AA41" t="s">
        <v>14</v>
      </c>
      <c r="AB41" t="s">
        <v>12</v>
      </c>
      <c r="AC41" t="s">
        <v>13</v>
      </c>
      <c r="AD41" t="s">
        <v>13</v>
      </c>
      <c r="AE41" t="s">
        <v>15</v>
      </c>
      <c r="AF41" t="s">
        <v>15</v>
      </c>
      <c r="AG41" t="s">
        <v>13</v>
      </c>
      <c r="AH41" t="s">
        <v>13</v>
      </c>
      <c r="AI41" t="s">
        <v>14</v>
      </c>
      <c r="AJ41" t="s">
        <v>14</v>
      </c>
      <c r="AK41" t="s">
        <v>14</v>
      </c>
      <c r="AL41" t="s">
        <v>13</v>
      </c>
      <c r="AM41" t="s">
        <v>12</v>
      </c>
      <c r="AN41" t="s">
        <v>13</v>
      </c>
      <c r="AO41" t="s">
        <v>13</v>
      </c>
      <c r="AP41" t="s">
        <v>15</v>
      </c>
      <c r="AQ41" t="s">
        <v>15</v>
      </c>
      <c r="AR41" t="s">
        <v>13</v>
      </c>
      <c r="AS41" t="s">
        <v>13</v>
      </c>
      <c r="AT41" t="s">
        <v>12</v>
      </c>
      <c r="AU41" t="s">
        <v>14</v>
      </c>
      <c r="AV41" t="s">
        <v>12</v>
      </c>
      <c r="AW41" t="s">
        <v>13</v>
      </c>
      <c r="AX41" t="s">
        <v>13</v>
      </c>
      <c r="AY41" t="s">
        <v>14</v>
      </c>
      <c r="AZ41" t="s">
        <v>14</v>
      </c>
      <c r="BA41" t="s">
        <v>14</v>
      </c>
      <c r="BB41" t="s">
        <v>13</v>
      </c>
      <c r="BC41" t="s">
        <v>14</v>
      </c>
      <c r="BD41" t="s">
        <v>13</v>
      </c>
      <c r="BE41" t="s">
        <v>13</v>
      </c>
      <c r="BF41" t="s">
        <v>13</v>
      </c>
      <c r="BG41" t="s">
        <v>13</v>
      </c>
      <c r="BH41" t="s">
        <v>13</v>
      </c>
      <c r="BI41" t="s">
        <v>12</v>
      </c>
      <c r="BJ41" t="s">
        <v>13</v>
      </c>
      <c r="BK41" t="s">
        <v>12</v>
      </c>
      <c r="BL41" t="s">
        <v>12</v>
      </c>
      <c r="BM41" t="s">
        <v>13</v>
      </c>
      <c r="BN41" t="s">
        <v>12</v>
      </c>
      <c r="BO41" t="s">
        <v>14</v>
      </c>
      <c r="BP41" t="s">
        <v>12</v>
      </c>
      <c r="BQ41" t="s">
        <v>13</v>
      </c>
      <c r="BR41" t="s">
        <v>13</v>
      </c>
      <c r="BS41" t="s">
        <v>13</v>
      </c>
      <c r="BT41" t="s">
        <v>14</v>
      </c>
    </row>
    <row r="42" spans="1:72" ht="15">
      <c r="A42" s="18">
        <v>96</v>
      </c>
      <c r="B42">
        <v>17</v>
      </c>
      <c r="C42" t="s">
        <v>74</v>
      </c>
      <c r="D42">
        <v>12</v>
      </c>
      <c r="E42" t="s">
        <v>104</v>
      </c>
      <c r="F42" t="s">
        <v>14</v>
      </c>
      <c r="I42">
        <f t="shared" si="0"/>
        <v>0</v>
      </c>
      <c r="L42">
        <f t="shared" si="1"/>
        <v>0</v>
      </c>
      <c r="M42">
        <f t="shared" si="2"/>
        <v>0</v>
      </c>
      <c r="N42" t="e">
        <f>SUM(I42+#REF!)</f>
        <v>#REF!</v>
      </c>
      <c r="O42" t="s">
        <v>14</v>
      </c>
      <c r="P42" t="s">
        <v>14</v>
      </c>
      <c r="Q42" t="s">
        <v>14</v>
      </c>
      <c r="R42" t="s">
        <v>13</v>
      </c>
      <c r="S42" t="s">
        <v>13</v>
      </c>
      <c r="T42" t="s">
        <v>13</v>
      </c>
      <c r="U42" t="s">
        <v>13</v>
      </c>
      <c r="V42" t="s">
        <v>13</v>
      </c>
      <c r="W42" t="s">
        <v>12</v>
      </c>
      <c r="X42" t="s">
        <v>13</v>
      </c>
      <c r="Y42" t="s">
        <v>13</v>
      </c>
      <c r="Z42" t="s">
        <v>14</v>
      </c>
      <c r="AA42" t="s">
        <v>14</v>
      </c>
      <c r="AB42" t="s">
        <v>13</v>
      </c>
      <c r="AC42" t="s">
        <v>13</v>
      </c>
      <c r="AD42" t="s">
        <v>13</v>
      </c>
      <c r="AE42" t="s">
        <v>13</v>
      </c>
      <c r="AF42" t="s">
        <v>14</v>
      </c>
      <c r="AG42" t="s">
        <v>13</v>
      </c>
      <c r="AH42" t="s">
        <v>14</v>
      </c>
      <c r="AI42" t="s">
        <v>13</v>
      </c>
      <c r="AJ42" t="s">
        <v>13</v>
      </c>
      <c r="AK42" t="s">
        <v>13</v>
      </c>
      <c r="AL42" t="s">
        <v>14</v>
      </c>
      <c r="AM42" t="s">
        <v>12</v>
      </c>
      <c r="AN42" t="s">
        <v>12</v>
      </c>
      <c r="AO42" t="s">
        <v>12</v>
      </c>
      <c r="AP42" t="s">
        <v>13</v>
      </c>
      <c r="AQ42" t="s">
        <v>13</v>
      </c>
      <c r="AR42" t="s">
        <v>14</v>
      </c>
      <c r="AS42" t="s">
        <v>13</v>
      </c>
      <c r="AT42" t="s">
        <v>13</v>
      </c>
      <c r="AU42" t="s">
        <v>14</v>
      </c>
      <c r="AV42" t="s">
        <v>13</v>
      </c>
      <c r="AW42" t="s">
        <v>14</v>
      </c>
      <c r="AX42" t="s">
        <v>13</v>
      </c>
      <c r="AY42" t="s">
        <v>13</v>
      </c>
      <c r="AZ42" t="s">
        <v>14</v>
      </c>
      <c r="BA42" t="s">
        <v>13</v>
      </c>
      <c r="BB42" t="s">
        <v>13</v>
      </c>
      <c r="BC42" t="s">
        <v>13</v>
      </c>
      <c r="BD42" t="s">
        <v>13</v>
      </c>
      <c r="BE42" t="s">
        <v>13</v>
      </c>
      <c r="BF42" t="s">
        <v>14</v>
      </c>
      <c r="BG42" t="s">
        <v>13</v>
      </c>
      <c r="BH42" t="s">
        <v>13</v>
      </c>
      <c r="BI42" t="s">
        <v>12</v>
      </c>
      <c r="BJ42" t="s">
        <v>14</v>
      </c>
      <c r="BK42" t="s">
        <v>13</v>
      </c>
      <c r="BL42" t="s">
        <v>13</v>
      </c>
      <c r="BM42" t="s">
        <v>13</v>
      </c>
      <c r="BN42" t="s">
        <v>13</v>
      </c>
      <c r="BO42" t="s">
        <v>13</v>
      </c>
      <c r="BP42" t="s">
        <v>13</v>
      </c>
      <c r="BQ42" t="s">
        <v>13</v>
      </c>
      <c r="BR42" t="s">
        <v>13</v>
      </c>
      <c r="BS42" t="s">
        <v>13</v>
      </c>
      <c r="BT42" t="s">
        <v>13</v>
      </c>
    </row>
    <row r="43" spans="1:72" ht="15">
      <c r="A43" s="18">
        <v>97</v>
      </c>
      <c r="B43">
        <v>17</v>
      </c>
      <c r="C43" t="s">
        <v>74</v>
      </c>
      <c r="D43">
        <v>12</v>
      </c>
      <c r="E43" t="s">
        <v>104</v>
      </c>
      <c r="F43" t="s">
        <v>14</v>
      </c>
      <c r="I43">
        <f t="shared" si="0"/>
        <v>0</v>
      </c>
      <c r="L43">
        <f t="shared" si="1"/>
        <v>0</v>
      </c>
      <c r="M43">
        <f t="shared" si="2"/>
        <v>0</v>
      </c>
      <c r="N43" t="e">
        <f>SUM(I43+#REF!)</f>
        <v>#REF!</v>
      </c>
      <c r="O43" t="s">
        <v>14</v>
      </c>
      <c r="P43" t="s">
        <v>14</v>
      </c>
      <c r="Q43" t="s">
        <v>13</v>
      </c>
      <c r="R43" t="s">
        <v>13</v>
      </c>
      <c r="S43" t="s">
        <v>13</v>
      </c>
      <c r="T43" t="s">
        <v>13</v>
      </c>
      <c r="U43" t="s">
        <v>12</v>
      </c>
      <c r="V43" t="s">
        <v>12</v>
      </c>
      <c r="W43" t="s">
        <v>13</v>
      </c>
      <c r="X43" t="s">
        <v>13</v>
      </c>
      <c r="Y43" t="s">
        <v>13</v>
      </c>
      <c r="Z43" t="s">
        <v>13</v>
      </c>
      <c r="AA43" t="s">
        <v>13</v>
      </c>
      <c r="AB43" t="s">
        <v>12</v>
      </c>
      <c r="AC43" t="s">
        <v>12</v>
      </c>
      <c r="AD43" t="s">
        <v>13</v>
      </c>
      <c r="AE43" t="s">
        <v>13</v>
      </c>
      <c r="AF43" t="s">
        <v>13</v>
      </c>
      <c r="AG43" t="s">
        <v>12</v>
      </c>
      <c r="AH43" t="s">
        <v>13</v>
      </c>
      <c r="AI43" t="s">
        <v>14</v>
      </c>
      <c r="AJ43" t="s">
        <v>13</v>
      </c>
      <c r="AK43" t="s">
        <v>14</v>
      </c>
      <c r="AL43" t="s">
        <v>13</v>
      </c>
      <c r="AM43" t="s">
        <v>13</v>
      </c>
      <c r="AN43" t="s">
        <v>13</v>
      </c>
      <c r="AO43" t="s">
        <v>13</v>
      </c>
      <c r="AP43" t="s">
        <v>13</v>
      </c>
      <c r="AQ43" t="s">
        <v>12</v>
      </c>
      <c r="AR43" t="s">
        <v>13</v>
      </c>
      <c r="AS43" t="s">
        <v>14</v>
      </c>
      <c r="AT43" t="s">
        <v>14</v>
      </c>
      <c r="AU43" t="s">
        <v>14</v>
      </c>
      <c r="AV43" t="s">
        <v>13</v>
      </c>
      <c r="AW43" t="s">
        <v>12</v>
      </c>
      <c r="AX43" t="s">
        <v>13</v>
      </c>
      <c r="AY43" t="s">
        <v>13</v>
      </c>
      <c r="AZ43" t="s">
        <v>13</v>
      </c>
      <c r="BA43" t="s">
        <v>13</v>
      </c>
      <c r="BB43" t="s">
        <v>12</v>
      </c>
      <c r="BC43" t="s">
        <v>13</v>
      </c>
      <c r="BD43" t="s">
        <v>13</v>
      </c>
      <c r="BE43" t="s">
        <v>12</v>
      </c>
      <c r="BF43" t="s">
        <v>13</v>
      </c>
      <c r="BG43" t="s">
        <v>12</v>
      </c>
      <c r="BH43" t="s">
        <v>12</v>
      </c>
      <c r="BI43" t="s">
        <v>15</v>
      </c>
      <c r="BJ43" t="s">
        <v>12</v>
      </c>
      <c r="BK43" t="s">
        <v>13</v>
      </c>
      <c r="BL43" t="s">
        <v>13</v>
      </c>
      <c r="BM43" t="s">
        <v>13</v>
      </c>
      <c r="BN43" t="s">
        <v>12</v>
      </c>
      <c r="BO43" t="s">
        <v>13</v>
      </c>
      <c r="BP43" t="s">
        <v>13</v>
      </c>
      <c r="BQ43" t="s">
        <v>12</v>
      </c>
      <c r="BR43" t="s">
        <v>13</v>
      </c>
      <c r="BS43" t="s">
        <v>14</v>
      </c>
      <c r="BT43" t="s">
        <v>13</v>
      </c>
    </row>
    <row r="44" spans="1:72" ht="15">
      <c r="A44" s="18">
        <v>98</v>
      </c>
      <c r="B44">
        <v>17</v>
      </c>
      <c r="C44" t="s">
        <v>78</v>
      </c>
      <c r="D44">
        <v>12</v>
      </c>
      <c r="E44" t="s">
        <v>104</v>
      </c>
      <c r="F44" t="s">
        <v>14</v>
      </c>
      <c r="I44">
        <f t="shared" si="0"/>
        <v>0</v>
      </c>
      <c r="L44">
        <f t="shared" si="1"/>
        <v>0</v>
      </c>
      <c r="M44">
        <f t="shared" si="2"/>
        <v>0</v>
      </c>
      <c r="N44" t="e">
        <f>SUM(I44+#REF!)</f>
        <v>#REF!</v>
      </c>
      <c r="O44" t="s">
        <v>13</v>
      </c>
      <c r="P44" t="s">
        <v>13</v>
      </c>
      <c r="Q44" t="s">
        <v>13</v>
      </c>
      <c r="R44" t="s">
        <v>13</v>
      </c>
      <c r="S44" t="s">
        <v>12</v>
      </c>
      <c r="T44" t="s">
        <v>13</v>
      </c>
      <c r="U44" t="s">
        <v>13</v>
      </c>
      <c r="V44" t="s">
        <v>15</v>
      </c>
      <c r="W44" t="s">
        <v>12</v>
      </c>
      <c r="X44" t="s">
        <v>13</v>
      </c>
      <c r="Y44" t="s">
        <v>12</v>
      </c>
      <c r="Z44" t="s">
        <v>13</v>
      </c>
      <c r="AA44" t="s">
        <v>13</v>
      </c>
      <c r="AB44" t="s">
        <v>15</v>
      </c>
      <c r="AC44" t="s">
        <v>15</v>
      </c>
      <c r="AD44" t="s">
        <v>15</v>
      </c>
      <c r="AE44" t="s">
        <v>15</v>
      </c>
      <c r="AF44" t="s">
        <v>13</v>
      </c>
      <c r="AG44" t="s">
        <v>12</v>
      </c>
      <c r="AH44" t="s">
        <v>13</v>
      </c>
      <c r="AI44" t="s">
        <v>13</v>
      </c>
      <c r="AJ44" t="s">
        <v>13</v>
      </c>
      <c r="AK44" t="s">
        <v>12</v>
      </c>
      <c r="AL44" t="s">
        <v>13</v>
      </c>
      <c r="AM44" t="s">
        <v>12</v>
      </c>
      <c r="AN44" t="s">
        <v>15</v>
      </c>
      <c r="AO44" t="s">
        <v>12</v>
      </c>
      <c r="AP44" t="s">
        <v>12</v>
      </c>
      <c r="AQ44" t="s">
        <v>12</v>
      </c>
      <c r="AR44" t="s">
        <v>13</v>
      </c>
      <c r="AS44" t="s">
        <v>14</v>
      </c>
      <c r="AT44" t="s">
        <v>12</v>
      </c>
      <c r="AU44" t="s">
        <v>13</v>
      </c>
      <c r="AV44" t="s">
        <v>13</v>
      </c>
      <c r="AW44" t="s">
        <v>12</v>
      </c>
      <c r="AX44" t="s">
        <v>13</v>
      </c>
      <c r="AY44" t="s">
        <v>13</v>
      </c>
      <c r="AZ44" t="s">
        <v>12</v>
      </c>
      <c r="BA44" t="s">
        <v>13</v>
      </c>
      <c r="BB44" t="s">
        <v>12</v>
      </c>
      <c r="BC44" t="s">
        <v>13</v>
      </c>
      <c r="BD44" t="s">
        <v>13</v>
      </c>
      <c r="BE44" t="s">
        <v>15</v>
      </c>
      <c r="BF44" t="s">
        <v>13</v>
      </c>
      <c r="BG44" t="s">
        <v>13</v>
      </c>
      <c r="BH44" t="s">
        <v>12</v>
      </c>
      <c r="BI44" t="s">
        <v>12</v>
      </c>
      <c r="BJ44" t="s">
        <v>13</v>
      </c>
      <c r="BK44" t="s">
        <v>13</v>
      </c>
      <c r="BL44" t="s">
        <v>13</v>
      </c>
      <c r="BM44" t="s">
        <v>13</v>
      </c>
      <c r="BN44" t="s">
        <v>13</v>
      </c>
      <c r="BO44" t="s">
        <v>13</v>
      </c>
      <c r="BP44" t="s">
        <v>12</v>
      </c>
      <c r="BQ44" t="s">
        <v>12</v>
      </c>
      <c r="BR44" t="s">
        <v>12</v>
      </c>
      <c r="BS44" t="s">
        <v>13</v>
      </c>
      <c r="BT44" t="s">
        <v>12</v>
      </c>
    </row>
    <row r="45" spans="1:72" ht="15">
      <c r="A45" s="18">
        <v>99</v>
      </c>
      <c r="B45">
        <v>19</v>
      </c>
      <c r="C45" t="s">
        <v>78</v>
      </c>
      <c r="D45">
        <v>12</v>
      </c>
      <c r="E45" t="s">
        <v>104</v>
      </c>
      <c r="F45" t="s">
        <v>14</v>
      </c>
      <c r="I45">
        <f t="shared" si="0"/>
        <v>0</v>
      </c>
      <c r="J45">
        <v>10</v>
      </c>
      <c r="L45">
        <f t="shared" si="1"/>
        <v>1</v>
      </c>
      <c r="M45">
        <f t="shared" si="2"/>
        <v>1</v>
      </c>
      <c r="N45" t="e">
        <f>SUM(I45+#REF!)</f>
        <v>#REF!</v>
      </c>
      <c r="O45" t="s">
        <v>14</v>
      </c>
      <c r="P45" t="s">
        <v>14</v>
      </c>
      <c r="Q45" t="s">
        <v>14</v>
      </c>
      <c r="R45" t="s">
        <v>14</v>
      </c>
      <c r="S45" t="s">
        <v>13</v>
      </c>
      <c r="T45" t="s">
        <v>13</v>
      </c>
      <c r="U45" t="s">
        <v>14</v>
      </c>
      <c r="V45" t="s">
        <v>13</v>
      </c>
      <c r="W45" t="s">
        <v>12</v>
      </c>
      <c r="X45" t="s">
        <v>14</v>
      </c>
      <c r="Y45" t="s">
        <v>12</v>
      </c>
      <c r="Z45" t="s">
        <v>14</v>
      </c>
      <c r="AA45" t="s">
        <v>14</v>
      </c>
      <c r="AB45" t="s">
        <v>14</v>
      </c>
      <c r="AC45" t="s">
        <v>13</v>
      </c>
      <c r="AD45" t="s">
        <v>13</v>
      </c>
      <c r="AE45" t="s">
        <v>13</v>
      </c>
      <c r="AF45" t="s">
        <v>13</v>
      </c>
      <c r="AG45" t="s">
        <v>12</v>
      </c>
      <c r="AH45" t="s">
        <v>13</v>
      </c>
      <c r="AI45" t="s">
        <v>13</v>
      </c>
      <c r="AJ45" t="s">
        <v>13</v>
      </c>
      <c r="AK45" t="s">
        <v>14</v>
      </c>
      <c r="AL45" t="s">
        <v>14</v>
      </c>
      <c r="AM45" t="s">
        <v>12</v>
      </c>
      <c r="AN45" t="s">
        <v>13</v>
      </c>
      <c r="AO45" t="s">
        <v>14</v>
      </c>
      <c r="AP45" t="s">
        <v>14</v>
      </c>
      <c r="AQ45" t="s">
        <v>12</v>
      </c>
      <c r="AR45" t="s">
        <v>14</v>
      </c>
      <c r="AS45" t="s">
        <v>14</v>
      </c>
      <c r="AT45" t="s">
        <v>14</v>
      </c>
      <c r="AU45" t="s">
        <v>14</v>
      </c>
      <c r="AV45" t="s">
        <v>12</v>
      </c>
      <c r="AW45" t="s">
        <v>13</v>
      </c>
      <c r="AX45" t="s">
        <v>13</v>
      </c>
      <c r="AY45" t="s">
        <v>12</v>
      </c>
      <c r="AZ45" t="s">
        <v>13</v>
      </c>
      <c r="BA45" t="s">
        <v>13</v>
      </c>
      <c r="BB45" t="s">
        <v>13</v>
      </c>
      <c r="BC45" t="s">
        <v>13</v>
      </c>
      <c r="BD45" t="s">
        <v>12</v>
      </c>
      <c r="BE45" t="s">
        <v>15</v>
      </c>
      <c r="BF45" t="s">
        <v>13</v>
      </c>
      <c r="BG45" t="s">
        <v>12</v>
      </c>
      <c r="BH45" t="s">
        <v>12</v>
      </c>
      <c r="BI45" t="s">
        <v>15</v>
      </c>
      <c r="BJ45" t="s">
        <v>13</v>
      </c>
      <c r="BK45" t="s">
        <v>13</v>
      </c>
      <c r="BL45" t="s">
        <v>13</v>
      </c>
      <c r="BM45" t="s">
        <v>14</v>
      </c>
      <c r="BN45" t="s">
        <v>13</v>
      </c>
      <c r="BO45" t="s">
        <v>14</v>
      </c>
      <c r="BP45" t="s">
        <v>13</v>
      </c>
      <c r="BQ45" t="s">
        <v>12</v>
      </c>
      <c r="BR45" t="s">
        <v>14</v>
      </c>
      <c r="BS45" t="s">
        <v>13</v>
      </c>
      <c r="BT45" t="s">
        <v>13</v>
      </c>
    </row>
    <row r="46" spans="1:72" ht="15">
      <c r="A46" s="18">
        <v>100</v>
      </c>
      <c r="B46">
        <v>18</v>
      </c>
      <c r="C46" t="s">
        <v>78</v>
      </c>
      <c r="D46">
        <v>12</v>
      </c>
      <c r="E46" t="s">
        <v>104</v>
      </c>
      <c r="F46" t="s">
        <v>14</v>
      </c>
      <c r="I46">
        <f t="shared" si="0"/>
        <v>0</v>
      </c>
      <c r="J46">
        <v>11</v>
      </c>
      <c r="L46">
        <f t="shared" si="1"/>
        <v>1</v>
      </c>
      <c r="M46">
        <f t="shared" si="2"/>
        <v>1</v>
      </c>
      <c r="N46" t="e">
        <f>SUM(I46+#REF!)</f>
        <v>#REF!</v>
      </c>
      <c r="O46" t="s">
        <v>13</v>
      </c>
      <c r="P46" t="s">
        <v>13</v>
      </c>
      <c r="Q46" t="s">
        <v>14</v>
      </c>
      <c r="R46" t="s">
        <v>13</v>
      </c>
      <c r="S46" t="s">
        <v>13</v>
      </c>
      <c r="T46" t="s">
        <v>13</v>
      </c>
      <c r="U46" t="s">
        <v>13</v>
      </c>
      <c r="V46" t="s">
        <v>12</v>
      </c>
      <c r="W46" t="s">
        <v>13</v>
      </c>
      <c r="X46" t="s">
        <v>13</v>
      </c>
      <c r="Y46" t="s">
        <v>12</v>
      </c>
      <c r="Z46" t="s">
        <v>13</v>
      </c>
      <c r="AA46" t="s">
        <v>14</v>
      </c>
      <c r="AB46" t="s">
        <v>14</v>
      </c>
      <c r="AC46" t="s">
        <v>12</v>
      </c>
      <c r="AD46" t="s">
        <v>13</v>
      </c>
      <c r="AE46" t="s">
        <v>13</v>
      </c>
      <c r="AF46" t="s">
        <v>13</v>
      </c>
      <c r="AG46" t="s">
        <v>13</v>
      </c>
      <c r="AH46" t="s">
        <v>13</v>
      </c>
      <c r="AI46" t="s">
        <v>13</v>
      </c>
      <c r="AJ46" t="s">
        <v>15</v>
      </c>
      <c r="AK46" t="s">
        <v>12</v>
      </c>
      <c r="AL46" t="s">
        <v>13</v>
      </c>
      <c r="AM46" t="s">
        <v>12</v>
      </c>
      <c r="AN46" t="s">
        <v>12</v>
      </c>
      <c r="AO46" t="s">
        <v>12</v>
      </c>
      <c r="AP46" t="s">
        <v>12</v>
      </c>
      <c r="AQ46" t="s">
        <v>13</v>
      </c>
      <c r="AR46" t="s">
        <v>12</v>
      </c>
      <c r="AS46" t="s">
        <v>13</v>
      </c>
      <c r="AT46" t="s">
        <v>13</v>
      </c>
      <c r="AU46" t="s">
        <v>12</v>
      </c>
      <c r="AV46" t="s">
        <v>13</v>
      </c>
      <c r="AW46" t="s">
        <v>13</v>
      </c>
      <c r="AX46" t="s">
        <v>13</v>
      </c>
      <c r="AY46" t="s">
        <v>13</v>
      </c>
      <c r="AZ46" t="s">
        <v>13</v>
      </c>
      <c r="BA46" t="s">
        <v>14</v>
      </c>
      <c r="BB46" t="s">
        <v>14</v>
      </c>
      <c r="BC46" t="s">
        <v>13</v>
      </c>
      <c r="BD46" t="s">
        <v>13</v>
      </c>
      <c r="BE46" t="s">
        <v>12</v>
      </c>
      <c r="BF46" t="s">
        <v>13</v>
      </c>
      <c r="BG46" t="s">
        <v>13</v>
      </c>
      <c r="BH46" t="s">
        <v>13</v>
      </c>
      <c r="BI46" t="s">
        <v>12</v>
      </c>
      <c r="BJ46" t="s">
        <v>13</v>
      </c>
      <c r="BK46" t="s">
        <v>13</v>
      </c>
      <c r="BL46" t="s">
        <v>13</v>
      </c>
      <c r="BM46" t="s">
        <v>13</v>
      </c>
      <c r="BN46" t="s">
        <v>14</v>
      </c>
      <c r="BO46" t="s">
        <v>14</v>
      </c>
      <c r="BP46" t="s">
        <v>13</v>
      </c>
      <c r="BQ46" t="s">
        <v>13</v>
      </c>
      <c r="BR46" t="s">
        <v>13</v>
      </c>
      <c r="BS46" t="s">
        <v>14</v>
      </c>
      <c r="BT46" t="s">
        <v>13</v>
      </c>
    </row>
    <row r="47" spans="1:72" ht="15">
      <c r="A47" s="18">
        <v>101</v>
      </c>
      <c r="B47">
        <v>18</v>
      </c>
      <c r="C47" t="s">
        <v>74</v>
      </c>
      <c r="D47">
        <v>12</v>
      </c>
      <c r="E47" t="s">
        <v>104</v>
      </c>
      <c r="F47" t="s">
        <v>14</v>
      </c>
      <c r="I47">
        <f t="shared" si="0"/>
        <v>0</v>
      </c>
      <c r="L47">
        <f t="shared" si="1"/>
        <v>0</v>
      </c>
      <c r="M47">
        <f t="shared" si="2"/>
        <v>0</v>
      </c>
      <c r="N47" t="e">
        <f>SUM(I47+#REF!)</f>
        <v>#REF!</v>
      </c>
      <c r="O47" t="s">
        <v>14</v>
      </c>
      <c r="P47" t="s">
        <v>14</v>
      </c>
      <c r="Q47" t="s">
        <v>14</v>
      </c>
      <c r="R47" t="s">
        <v>14</v>
      </c>
      <c r="S47" t="s">
        <v>13</v>
      </c>
      <c r="T47" t="s">
        <v>13</v>
      </c>
      <c r="U47" t="s">
        <v>13</v>
      </c>
      <c r="V47" t="s">
        <v>13</v>
      </c>
      <c r="W47" t="s">
        <v>12</v>
      </c>
      <c r="X47" t="s">
        <v>13</v>
      </c>
      <c r="Y47" t="s">
        <v>12</v>
      </c>
      <c r="Z47" t="s">
        <v>13</v>
      </c>
      <c r="AA47" t="s">
        <v>14</v>
      </c>
      <c r="AB47" t="s">
        <v>14</v>
      </c>
      <c r="AC47" t="s">
        <v>12</v>
      </c>
      <c r="AD47" t="s">
        <v>13</v>
      </c>
      <c r="AE47" t="s">
        <v>13</v>
      </c>
      <c r="AF47" t="s">
        <v>13</v>
      </c>
      <c r="AG47" t="s">
        <v>13</v>
      </c>
      <c r="AH47" t="s">
        <v>13</v>
      </c>
      <c r="AI47" t="s">
        <v>14</v>
      </c>
      <c r="AJ47" t="s">
        <v>13</v>
      </c>
      <c r="AK47" t="s">
        <v>14</v>
      </c>
      <c r="AL47" t="s">
        <v>14</v>
      </c>
      <c r="AM47" t="s">
        <v>13</v>
      </c>
      <c r="AN47" t="s">
        <v>12</v>
      </c>
      <c r="AO47" t="s">
        <v>14</v>
      </c>
      <c r="AP47" t="s">
        <v>13</v>
      </c>
      <c r="AQ47" t="s">
        <v>13</v>
      </c>
      <c r="AR47" t="s">
        <v>12</v>
      </c>
      <c r="AS47" t="s">
        <v>14</v>
      </c>
      <c r="AT47" t="s">
        <v>14</v>
      </c>
      <c r="AU47" t="s">
        <v>14</v>
      </c>
      <c r="AV47" t="s">
        <v>12</v>
      </c>
      <c r="AW47" t="s">
        <v>12</v>
      </c>
      <c r="AX47" t="s">
        <v>13</v>
      </c>
      <c r="AY47" t="s">
        <v>14</v>
      </c>
      <c r="AZ47" t="s">
        <v>14</v>
      </c>
      <c r="BA47" t="s">
        <v>14</v>
      </c>
      <c r="BB47" t="s">
        <v>13</v>
      </c>
      <c r="BC47" t="s">
        <v>14</v>
      </c>
      <c r="BD47" t="s">
        <v>13</v>
      </c>
      <c r="BE47" t="s">
        <v>12</v>
      </c>
      <c r="BF47" t="s">
        <v>13</v>
      </c>
      <c r="BG47" t="s">
        <v>12</v>
      </c>
      <c r="BH47" t="s">
        <v>12</v>
      </c>
      <c r="BI47" t="s">
        <v>13</v>
      </c>
      <c r="BJ47" t="s">
        <v>13</v>
      </c>
      <c r="BK47" t="s">
        <v>13</v>
      </c>
      <c r="BL47" t="s">
        <v>14</v>
      </c>
      <c r="BM47" t="s">
        <v>13</v>
      </c>
      <c r="BN47" t="s">
        <v>12</v>
      </c>
      <c r="BO47" t="s">
        <v>13</v>
      </c>
      <c r="BP47" t="s">
        <v>13</v>
      </c>
      <c r="BQ47" t="s">
        <v>12</v>
      </c>
      <c r="BR47" t="s">
        <v>13</v>
      </c>
      <c r="BS47" t="s">
        <v>14</v>
      </c>
      <c r="BT47" t="s">
        <v>13</v>
      </c>
    </row>
    <row r="48" spans="1:72" ht="15">
      <c r="A48" s="18">
        <v>102</v>
      </c>
      <c r="B48">
        <v>17</v>
      </c>
      <c r="C48" t="s">
        <v>74</v>
      </c>
      <c r="D48">
        <v>12</v>
      </c>
      <c r="E48" t="s">
        <v>104</v>
      </c>
      <c r="F48" t="s">
        <v>14</v>
      </c>
      <c r="I48">
        <f t="shared" si="0"/>
        <v>0</v>
      </c>
      <c r="L48">
        <f t="shared" si="1"/>
        <v>0</v>
      </c>
      <c r="M48">
        <f t="shared" si="2"/>
        <v>0</v>
      </c>
      <c r="N48" t="e">
        <f>SUM(I48+#REF!)</f>
        <v>#REF!</v>
      </c>
      <c r="O48" t="s">
        <v>14</v>
      </c>
      <c r="P48" t="s">
        <v>14</v>
      </c>
      <c r="Q48" t="s">
        <v>13</v>
      </c>
      <c r="R48" t="s">
        <v>12</v>
      </c>
      <c r="S48" t="s">
        <v>14</v>
      </c>
      <c r="T48" t="s">
        <v>14</v>
      </c>
      <c r="U48" t="s">
        <v>12</v>
      </c>
      <c r="V48" t="s">
        <v>13</v>
      </c>
      <c r="W48" t="s">
        <v>13</v>
      </c>
      <c r="X48" t="s">
        <v>13</v>
      </c>
      <c r="Y48" t="s">
        <v>13</v>
      </c>
      <c r="Z48" t="s">
        <v>14</v>
      </c>
      <c r="AA48" t="s">
        <v>13</v>
      </c>
      <c r="AB48" t="s">
        <v>14</v>
      </c>
      <c r="AC48" t="s">
        <v>14</v>
      </c>
      <c r="AD48" t="s">
        <v>13</v>
      </c>
      <c r="AE48" t="s">
        <v>13</v>
      </c>
      <c r="AF48" t="s">
        <v>14</v>
      </c>
      <c r="AG48" t="s">
        <v>14</v>
      </c>
      <c r="AH48" t="s">
        <v>14</v>
      </c>
      <c r="AI48" t="s">
        <v>14</v>
      </c>
      <c r="AJ48" t="s">
        <v>13</v>
      </c>
      <c r="AK48" t="s">
        <v>14</v>
      </c>
      <c r="AL48" t="s">
        <v>14</v>
      </c>
      <c r="AM48" t="s">
        <v>12</v>
      </c>
      <c r="AN48" t="s">
        <v>12</v>
      </c>
      <c r="AO48" t="s">
        <v>13</v>
      </c>
      <c r="AP48" t="s">
        <v>13</v>
      </c>
      <c r="AQ48" t="s">
        <v>13</v>
      </c>
      <c r="AR48" t="s">
        <v>14</v>
      </c>
      <c r="AS48" t="s">
        <v>14</v>
      </c>
      <c r="AT48" t="s">
        <v>13</v>
      </c>
      <c r="AU48" t="s">
        <v>13</v>
      </c>
      <c r="AV48" t="s">
        <v>14</v>
      </c>
      <c r="AW48" t="s">
        <v>13</v>
      </c>
      <c r="AX48" t="s">
        <v>13</v>
      </c>
      <c r="AY48" t="s">
        <v>13</v>
      </c>
      <c r="AZ48" t="s">
        <v>13</v>
      </c>
      <c r="BA48" t="s">
        <v>14</v>
      </c>
      <c r="BB48" t="s">
        <v>13</v>
      </c>
      <c r="BC48" t="s">
        <v>14</v>
      </c>
      <c r="BD48" t="s">
        <v>14</v>
      </c>
      <c r="BE48" t="s">
        <v>13</v>
      </c>
      <c r="BF48" t="s">
        <v>13</v>
      </c>
      <c r="BG48" t="s">
        <v>13</v>
      </c>
      <c r="BH48" t="s">
        <v>14</v>
      </c>
      <c r="BI48" t="s">
        <v>13</v>
      </c>
      <c r="BJ48" t="s">
        <v>13</v>
      </c>
      <c r="BK48" t="s">
        <v>14</v>
      </c>
      <c r="BL48" t="s">
        <v>13</v>
      </c>
      <c r="BM48" t="s">
        <v>14</v>
      </c>
      <c r="BN48" t="s">
        <v>14</v>
      </c>
      <c r="BO48" t="s">
        <v>13</v>
      </c>
      <c r="BP48" t="s">
        <v>14</v>
      </c>
      <c r="BQ48" t="s">
        <v>13</v>
      </c>
      <c r="BR48" t="s">
        <v>13</v>
      </c>
      <c r="BS48" t="s">
        <v>13</v>
      </c>
      <c r="BT48" t="s">
        <v>13</v>
      </c>
    </row>
    <row r="49" spans="1:72" ht="15">
      <c r="A49" s="18">
        <v>103</v>
      </c>
      <c r="B49">
        <v>17</v>
      </c>
      <c r="C49" t="s">
        <v>78</v>
      </c>
      <c r="D49">
        <v>12</v>
      </c>
      <c r="E49" t="s">
        <v>104</v>
      </c>
      <c r="F49" t="s">
        <v>14</v>
      </c>
      <c r="I49">
        <f t="shared" si="0"/>
        <v>0</v>
      </c>
      <c r="L49">
        <f t="shared" si="1"/>
        <v>0</v>
      </c>
      <c r="M49">
        <f t="shared" si="2"/>
        <v>0</v>
      </c>
      <c r="N49" t="e">
        <f>SUM(I49+#REF!)</f>
        <v>#REF!</v>
      </c>
      <c r="O49" t="s">
        <v>13</v>
      </c>
      <c r="P49" t="s">
        <v>13</v>
      </c>
      <c r="Q49" t="s">
        <v>12</v>
      </c>
      <c r="R49" t="s">
        <v>13</v>
      </c>
      <c r="S49" t="s">
        <v>13</v>
      </c>
      <c r="T49" t="s">
        <v>13</v>
      </c>
      <c r="U49" t="s">
        <v>13</v>
      </c>
      <c r="V49" t="s">
        <v>15</v>
      </c>
      <c r="W49" t="s">
        <v>12</v>
      </c>
      <c r="X49" t="s">
        <v>14</v>
      </c>
      <c r="Y49" t="s">
        <v>12</v>
      </c>
      <c r="Z49" t="s">
        <v>13</v>
      </c>
      <c r="AA49" t="s">
        <v>13</v>
      </c>
      <c r="AB49" t="s">
        <v>13</v>
      </c>
      <c r="AC49" t="s">
        <v>13</v>
      </c>
      <c r="AD49" t="s">
        <v>14</v>
      </c>
      <c r="AE49" t="s">
        <v>13</v>
      </c>
      <c r="AF49" t="s">
        <v>13</v>
      </c>
      <c r="AG49" t="s">
        <v>12</v>
      </c>
      <c r="AH49" t="s">
        <v>13</v>
      </c>
      <c r="AI49" t="s">
        <v>13</v>
      </c>
      <c r="AJ49" t="s">
        <v>13</v>
      </c>
      <c r="AK49" t="s">
        <v>12</v>
      </c>
      <c r="AL49" t="s">
        <v>14</v>
      </c>
      <c r="AM49" t="s">
        <v>15</v>
      </c>
      <c r="AN49" t="s">
        <v>12</v>
      </c>
      <c r="AO49" t="s">
        <v>14</v>
      </c>
      <c r="AP49" t="s">
        <v>13</v>
      </c>
      <c r="AQ49" t="s">
        <v>13</v>
      </c>
      <c r="AR49" t="s">
        <v>12</v>
      </c>
      <c r="AS49" t="s">
        <v>14</v>
      </c>
      <c r="AT49" t="s">
        <v>14</v>
      </c>
      <c r="AU49" t="s">
        <v>14</v>
      </c>
      <c r="AV49" t="s">
        <v>13</v>
      </c>
      <c r="AW49" t="s">
        <v>13</v>
      </c>
      <c r="AX49" t="s">
        <v>12</v>
      </c>
      <c r="AY49" t="s">
        <v>13</v>
      </c>
      <c r="AZ49" t="s">
        <v>13</v>
      </c>
      <c r="BA49" t="s">
        <v>14</v>
      </c>
      <c r="BB49" t="s">
        <v>13</v>
      </c>
      <c r="BC49" t="s">
        <v>13</v>
      </c>
      <c r="BD49" t="s">
        <v>13</v>
      </c>
      <c r="BE49" t="s">
        <v>13</v>
      </c>
      <c r="BF49" t="s">
        <v>13</v>
      </c>
      <c r="BG49" t="s">
        <v>13</v>
      </c>
      <c r="BH49" t="s">
        <v>13</v>
      </c>
      <c r="BI49" t="s">
        <v>13</v>
      </c>
      <c r="BJ49" t="s">
        <v>13</v>
      </c>
      <c r="BK49" t="s">
        <v>13</v>
      </c>
      <c r="BL49" t="s">
        <v>13</v>
      </c>
      <c r="BM49" t="s">
        <v>13</v>
      </c>
      <c r="BN49" t="s">
        <v>13</v>
      </c>
      <c r="BO49" t="s">
        <v>13</v>
      </c>
      <c r="BP49" t="s">
        <v>14</v>
      </c>
      <c r="BQ49" t="s">
        <v>13</v>
      </c>
      <c r="BR49" t="s">
        <v>14</v>
      </c>
      <c r="BS49" t="s">
        <v>13</v>
      </c>
      <c r="BT49" t="s">
        <v>13</v>
      </c>
    </row>
    <row r="50" spans="1:72" ht="15">
      <c r="A50" s="18">
        <v>104</v>
      </c>
      <c r="B50">
        <v>17</v>
      </c>
      <c r="C50" t="s">
        <v>74</v>
      </c>
      <c r="D50">
        <v>12</v>
      </c>
      <c r="E50" t="s">
        <v>104</v>
      </c>
      <c r="F50" t="s">
        <v>14</v>
      </c>
      <c r="I50">
        <f t="shared" si="0"/>
        <v>0</v>
      </c>
      <c r="L50">
        <f t="shared" si="1"/>
        <v>0</v>
      </c>
      <c r="M50">
        <f t="shared" si="2"/>
        <v>0</v>
      </c>
      <c r="N50" t="e">
        <f>SUM(I50+#REF!)</f>
        <v>#REF!</v>
      </c>
      <c r="O50" t="s">
        <v>13</v>
      </c>
      <c r="P50" t="s">
        <v>13</v>
      </c>
      <c r="Q50" t="s">
        <v>13</v>
      </c>
      <c r="R50" t="s">
        <v>14</v>
      </c>
      <c r="S50" t="s">
        <v>12</v>
      </c>
      <c r="T50" t="s">
        <v>13</v>
      </c>
      <c r="U50" t="s">
        <v>13</v>
      </c>
      <c r="V50" t="s">
        <v>12</v>
      </c>
      <c r="W50" t="s">
        <v>13</v>
      </c>
      <c r="X50" t="s">
        <v>13</v>
      </c>
      <c r="Y50" t="s">
        <v>13</v>
      </c>
      <c r="Z50" t="s">
        <v>13</v>
      </c>
      <c r="AA50" t="s">
        <v>14</v>
      </c>
      <c r="AB50" t="s">
        <v>12</v>
      </c>
      <c r="AC50" t="s">
        <v>12</v>
      </c>
      <c r="AD50" t="s">
        <v>13</v>
      </c>
      <c r="AE50" t="s">
        <v>13</v>
      </c>
      <c r="AF50" t="s">
        <v>13</v>
      </c>
      <c r="AG50" t="s">
        <v>13</v>
      </c>
      <c r="AH50" t="s">
        <v>13</v>
      </c>
      <c r="AI50" t="s">
        <v>14</v>
      </c>
      <c r="AJ50" t="s">
        <v>13</v>
      </c>
      <c r="AK50" t="s">
        <v>13</v>
      </c>
      <c r="AL50" t="s">
        <v>13</v>
      </c>
      <c r="AM50" t="s">
        <v>12</v>
      </c>
      <c r="AN50" t="s">
        <v>12</v>
      </c>
      <c r="AO50" t="s">
        <v>13</v>
      </c>
      <c r="AP50" t="s">
        <v>12</v>
      </c>
      <c r="AQ50" t="s">
        <v>13</v>
      </c>
      <c r="AR50" t="s">
        <v>13</v>
      </c>
      <c r="AS50" t="s">
        <v>13</v>
      </c>
      <c r="AT50" t="s">
        <v>12</v>
      </c>
      <c r="AU50" t="s">
        <v>12</v>
      </c>
      <c r="AV50" t="s">
        <v>13</v>
      </c>
      <c r="AW50" t="s">
        <v>14</v>
      </c>
      <c r="AX50" t="s">
        <v>13</v>
      </c>
      <c r="AY50" t="s">
        <v>13</v>
      </c>
      <c r="AZ50" t="s">
        <v>14</v>
      </c>
      <c r="BA50" t="s">
        <v>14</v>
      </c>
      <c r="BB50" t="s">
        <v>13</v>
      </c>
      <c r="BC50" t="s">
        <v>14</v>
      </c>
      <c r="BD50" t="s">
        <v>13</v>
      </c>
      <c r="BE50" t="s">
        <v>13</v>
      </c>
      <c r="BF50" t="s">
        <v>13</v>
      </c>
      <c r="BG50" t="s">
        <v>14</v>
      </c>
      <c r="BH50" t="s">
        <v>13</v>
      </c>
      <c r="BI50" t="s">
        <v>12</v>
      </c>
      <c r="BJ50" t="s">
        <v>13</v>
      </c>
      <c r="BK50" t="s">
        <v>13</v>
      </c>
      <c r="BL50" t="s">
        <v>13</v>
      </c>
      <c r="BM50" t="s">
        <v>13</v>
      </c>
      <c r="BN50" t="s">
        <v>14</v>
      </c>
      <c r="BO50" t="s">
        <v>13</v>
      </c>
      <c r="BP50" t="s">
        <v>13</v>
      </c>
      <c r="BQ50" t="s">
        <v>12</v>
      </c>
      <c r="BR50" t="s">
        <v>13</v>
      </c>
      <c r="BS50" t="s">
        <v>14</v>
      </c>
      <c r="BT50" t="s">
        <v>13</v>
      </c>
    </row>
    <row r="51" spans="1:72" ht="15">
      <c r="A51" s="18">
        <v>105</v>
      </c>
      <c r="B51">
        <v>17</v>
      </c>
      <c r="C51" t="s">
        <v>74</v>
      </c>
      <c r="D51">
        <v>12</v>
      </c>
      <c r="E51" t="s">
        <v>104</v>
      </c>
      <c r="F51" t="s">
        <v>14</v>
      </c>
      <c r="I51">
        <f t="shared" si="0"/>
        <v>0</v>
      </c>
      <c r="L51">
        <f t="shared" si="1"/>
        <v>0</v>
      </c>
      <c r="M51">
        <f t="shared" si="2"/>
        <v>0</v>
      </c>
      <c r="N51" t="e">
        <f>SUM(I51+#REF!)</f>
        <v>#REF!</v>
      </c>
      <c r="O51" t="s">
        <v>14</v>
      </c>
      <c r="P51" t="s">
        <v>14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t="s">
        <v>13</v>
      </c>
      <c r="W51" t="s">
        <v>13</v>
      </c>
      <c r="X51" t="s">
        <v>14</v>
      </c>
      <c r="Y51" t="s">
        <v>13</v>
      </c>
      <c r="Z51" t="s">
        <v>13</v>
      </c>
      <c r="AA51" t="s">
        <v>14</v>
      </c>
      <c r="AB51" t="s">
        <v>14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t="s">
        <v>13</v>
      </c>
      <c r="AI51" t="s">
        <v>14</v>
      </c>
      <c r="AJ51" t="s">
        <v>13</v>
      </c>
      <c r="AK51" t="s">
        <v>13</v>
      </c>
      <c r="AL51" t="s">
        <v>13</v>
      </c>
      <c r="AM51" t="s">
        <v>14</v>
      </c>
      <c r="AN51" t="s">
        <v>14</v>
      </c>
      <c r="AO51" t="s">
        <v>14</v>
      </c>
      <c r="AP51" t="s">
        <v>13</v>
      </c>
      <c r="AQ51" t="s">
        <v>13</v>
      </c>
      <c r="AR51" t="s">
        <v>13</v>
      </c>
      <c r="AS51" t="s">
        <v>14</v>
      </c>
      <c r="AT51" t="s">
        <v>14</v>
      </c>
      <c r="AU51" t="s">
        <v>14</v>
      </c>
      <c r="AV51" t="s">
        <v>13</v>
      </c>
      <c r="AW51" t="s">
        <v>13</v>
      </c>
      <c r="AX51" t="s">
        <v>13</v>
      </c>
      <c r="AY51" t="s">
        <v>13</v>
      </c>
      <c r="AZ51" t="s">
        <v>13</v>
      </c>
      <c r="BA51" t="s">
        <v>14</v>
      </c>
      <c r="BB51" t="s">
        <v>13</v>
      </c>
      <c r="BC51" t="s">
        <v>13</v>
      </c>
      <c r="BD51" t="s">
        <v>13</v>
      </c>
      <c r="BE51" t="s">
        <v>13</v>
      </c>
      <c r="BF51" t="s">
        <v>12</v>
      </c>
      <c r="BG51" t="s">
        <v>13</v>
      </c>
      <c r="BH51" t="s">
        <v>12</v>
      </c>
      <c r="BI51" t="s">
        <v>12</v>
      </c>
      <c r="BJ51" t="s">
        <v>13</v>
      </c>
      <c r="BK51" t="s">
        <v>13</v>
      </c>
      <c r="BL51" t="s">
        <v>13</v>
      </c>
      <c r="BM51" t="s">
        <v>13</v>
      </c>
      <c r="BN51" t="s">
        <v>13</v>
      </c>
      <c r="BO51" t="s">
        <v>13</v>
      </c>
      <c r="BP51" t="s">
        <v>13</v>
      </c>
      <c r="BQ51" t="s">
        <v>12</v>
      </c>
      <c r="BR51" t="s">
        <v>14</v>
      </c>
      <c r="BS51" t="s">
        <v>13</v>
      </c>
      <c r="BT51" t="s">
        <v>13</v>
      </c>
    </row>
    <row r="52" spans="1:72" ht="15">
      <c r="A52" s="18">
        <v>106</v>
      </c>
      <c r="B52">
        <v>18</v>
      </c>
      <c r="C52" t="s">
        <v>78</v>
      </c>
      <c r="D52">
        <v>12</v>
      </c>
      <c r="E52" t="s">
        <v>104</v>
      </c>
      <c r="F52" t="s">
        <v>14</v>
      </c>
      <c r="I52">
        <f t="shared" si="0"/>
        <v>0</v>
      </c>
      <c r="L52">
        <f t="shared" si="1"/>
        <v>0</v>
      </c>
      <c r="M52">
        <f t="shared" si="2"/>
        <v>0</v>
      </c>
      <c r="N52" t="e">
        <f>SUM(I52+#REF!)</f>
        <v>#REF!</v>
      </c>
      <c r="O52" t="s">
        <v>13</v>
      </c>
      <c r="P52" t="s">
        <v>13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12</v>
      </c>
      <c r="X52" t="s">
        <v>13</v>
      </c>
      <c r="Y52" t="s">
        <v>13</v>
      </c>
      <c r="Z52" t="s">
        <v>13</v>
      </c>
      <c r="AA52" t="s">
        <v>13</v>
      </c>
      <c r="AB52" t="s">
        <v>13</v>
      </c>
      <c r="AC52" t="s">
        <v>12</v>
      </c>
      <c r="AD52" t="s">
        <v>13</v>
      </c>
      <c r="AE52" t="s">
        <v>13</v>
      </c>
      <c r="AF52" t="s">
        <v>12</v>
      </c>
      <c r="AG52" t="s">
        <v>13</v>
      </c>
      <c r="AH52" t="s">
        <v>13</v>
      </c>
      <c r="AI52" t="s">
        <v>13</v>
      </c>
      <c r="AJ52" t="s">
        <v>13</v>
      </c>
      <c r="AK52" t="s">
        <v>13</v>
      </c>
      <c r="AL52" t="s">
        <v>13</v>
      </c>
      <c r="AM52" t="s">
        <v>12</v>
      </c>
      <c r="AN52" t="s">
        <v>12</v>
      </c>
      <c r="AO52" t="s">
        <v>12</v>
      </c>
      <c r="AP52" t="s">
        <v>13</v>
      </c>
      <c r="AQ52" t="s">
        <v>12</v>
      </c>
      <c r="AR52" t="s">
        <v>13</v>
      </c>
      <c r="AS52" t="s">
        <v>13</v>
      </c>
      <c r="AT52" t="s">
        <v>13</v>
      </c>
      <c r="AU52" t="s">
        <v>13</v>
      </c>
      <c r="AV52" t="s">
        <v>13</v>
      </c>
      <c r="AW52" t="s">
        <v>13</v>
      </c>
      <c r="AX52" t="s">
        <v>13</v>
      </c>
      <c r="AY52" t="s">
        <v>13</v>
      </c>
      <c r="AZ52" t="s">
        <v>13</v>
      </c>
      <c r="BA52" t="s">
        <v>13</v>
      </c>
      <c r="BB52" t="s">
        <v>12</v>
      </c>
      <c r="BC52" t="s">
        <v>13</v>
      </c>
      <c r="BD52" t="s">
        <v>13</v>
      </c>
      <c r="BE52" t="s">
        <v>12</v>
      </c>
      <c r="BF52" t="s">
        <v>13</v>
      </c>
      <c r="BG52" t="s">
        <v>13</v>
      </c>
      <c r="BH52" t="s">
        <v>13</v>
      </c>
      <c r="BI52" t="s">
        <v>13</v>
      </c>
      <c r="BJ52" t="s">
        <v>13</v>
      </c>
      <c r="BK52" t="s">
        <v>13</v>
      </c>
      <c r="BL52" t="s">
        <v>13</v>
      </c>
      <c r="BM52" t="s">
        <v>13</v>
      </c>
      <c r="BN52" t="s">
        <v>13</v>
      </c>
      <c r="BO52" t="s">
        <v>13</v>
      </c>
      <c r="BP52" t="s">
        <v>13</v>
      </c>
      <c r="BQ52" t="s">
        <v>12</v>
      </c>
      <c r="BR52" t="s">
        <v>13</v>
      </c>
      <c r="BS52" t="s">
        <v>13</v>
      </c>
      <c r="BT52" t="s">
        <v>12</v>
      </c>
    </row>
    <row r="53" spans="1:72" ht="15">
      <c r="A53" s="18">
        <v>107</v>
      </c>
      <c r="B53">
        <v>17</v>
      </c>
      <c r="C53" t="s">
        <v>74</v>
      </c>
      <c r="D53">
        <v>12</v>
      </c>
      <c r="E53" t="s">
        <v>104</v>
      </c>
      <c r="F53" t="s">
        <v>14</v>
      </c>
      <c r="I53">
        <f t="shared" si="0"/>
        <v>0</v>
      </c>
      <c r="L53">
        <f t="shared" si="1"/>
        <v>0</v>
      </c>
      <c r="M53">
        <f t="shared" si="2"/>
        <v>0</v>
      </c>
      <c r="N53" t="e">
        <f>SUM(I53+#REF!)</f>
        <v>#REF!</v>
      </c>
      <c r="O53" t="s">
        <v>13</v>
      </c>
      <c r="P53" t="s">
        <v>13</v>
      </c>
      <c r="Q53" t="s">
        <v>14</v>
      </c>
      <c r="R53" t="s">
        <v>13</v>
      </c>
      <c r="S53" t="s">
        <v>13</v>
      </c>
      <c r="T53" t="s">
        <v>13</v>
      </c>
      <c r="U53" t="s">
        <v>13</v>
      </c>
      <c r="V53" t="s">
        <v>12</v>
      </c>
      <c r="W53" t="s">
        <v>13</v>
      </c>
      <c r="X53" t="s">
        <v>13</v>
      </c>
      <c r="Y53" t="s">
        <v>13</v>
      </c>
      <c r="Z53" t="s">
        <v>14</v>
      </c>
      <c r="AA53" t="s">
        <v>14</v>
      </c>
      <c r="AB53" t="s">
        <v>14</v>
      </c>
      <c r="AC53" t="s">
        <v>13</v>
      </c>
      <c r="AD53" t="s">
        <v>14</v>
      </c>
      <c r="AE53" t="s">
        <v>14</v>
      </c>
      <c r="AF53" t="s">
        <v>13</v>
      </c>
      <c r="AG53" t="s">
        <v>13</v>
      </c>
      <c r="AH53" t="s">
        <v>14</v>
      </c>
      <c r="AI53" t="s">
        <v>13</v>
      </c>
      <c r="AJ53" t="s">
        <v>14</v>
      </c>
      <c r="AK53" t="s">
        <v>14</v>
      </c>
      <c r="AL53" t="s">
        <v>14</v>
      </c>
      <c r="AM53" t="s">
        <v>13</v>
      </c>
      <c r="AN53" t="s">
        <v>13</v>
      </c>
      <c r="AO53" t="s">
        <v>14</v>
      </c>
      <c r="AP53" t="s">
        <v>14</v>
      </c>
      <c r="AQ53" t="s">
        <v>13</v>
      </c>
      <c r="AR53" t="s">
        <v>13</v>
      </c>
      <c r="AS53" t="s">
        <v>14</v>
      </c>
      <c r="AT53" t="s">
        <v>13</v>
      </c>
      <c r="AU53" t="s">
        <v>14</v>
      </c>
      <c r="AV53" t="s">
        <v>13</v>
      </c>
      <c r="AW53" t="s">
        <v>13</v>
      </c>
      <c r="AX53" t="s">
        <v>12</v>
      </c>
      <c r="AY53" t="s">
        <v>13</v>
      </c>
      <c r="AZ53" t="s">
        <v>14</v>
      </c>
      <c r="BA53" t="s">
        <v>14</v>
      </c>
      <c r="BB53" t="s">
        <v>13</v>
      </c>
      <c r="BC53" t="s">
        <v>14</v>
      </c>
      <c r="BD53" t="s">
        <v>13</v>
      </c>
      <c r="BE53" t="s">
        <v>13</v>
      </c>
      <c r="BF53" t="s">
        <v>13</v>
      </c>
      <c r="BG53" t="s">
        <v>13</v>
      </c>
      <c r="BH53" t="s">
        <v>13</v>
      </c>
      <c r="BI53" t="s">
        <v>13</v>
      </c>
      <c r="BJ53" t="s">
        <v>14</v>
      </c>
      <c r="BK53" t="s">
        <v>13</v>
      </c>
      <c r="BL53" t="s">
        <v>14</v>
      </c>
      <c r="BM53" t="s">
        <v>14</v>
      </c>
      <c r="BN53" t="s">
        <v>13</v>
      </c>
      <c r="BO53" t="s">
        <v>14</v>
      </c>
      <c r="BP53" t="s">
        <v>13</v>
      </c>
      <c r="BQ53" t="s">
        <v>13</v>
      </c>
      <c r="BR53" t="s">
        <v>14</v>
      </c>
      <c r="BS53" t="s">
        <v>13</v>
      </c>
      <c r="BT53" t="s">
        <v>13</v>
      </c>
    </row>
    <row r="54" spans="1:72" ht="15">
      <c r="A54" s="18">
        <v>108</v>
      </c>
      <c r="B54">
        <v>17</v>
      </c>
      <c r="C54" t="s">
        <v>74</v>
      </c>
      <c r="D54">
        <v>12</v>
      </c>
      <c r="E54" t="s">
        <v>104</v>
      </c>
      <c r="F54" t="s">
        <v>14</v>
      </c>
      <c r="I54">
        <f t="shared" si="0"/>
        <v>0</v>
      </c>
      <c r="L54">
        <f t="shared" si="1"/>
        <v>0</v>
      </c>
      <c r="M54">
        <f t="shared" si="2"/>
        <v>0</v>
      </c>
      <c r="N54" t="e">
        <f>SUM(I54+#REF!)</f>
        <v>#REF!</v>
      </c>
      <c r="O54" t="s">
        <v>13</v>
      </c>
      <c r="P54" t="s">
        <v>13</v>
      </c>
      <c r="Q54" t="s">
        <v>14</v>
      </c>
      <c r="R54" t="s">
        <v>13</v>
      </c>
      <c r="S54" t="s">
        <v>13</v>
      </c>
      <c r="T54" t="s">
        <v>13</v>
      </c>
      <c r="U54" t="s">
        <v>14</v>
      </c>
      <c r="V54" t="s">
        <v>12</v>
      </c>
      <c r="W54" t="s">
        <v>12</v>
      </c>
      <c r="X54" t="s">
        <v>14</v>
      </c>
      <c r="Y54" t="s">
        <v>12</v>
      </c>
      <c r="Z54" t="s">
        <v>13</v>
      </c>
      <c r="AA54" t="s">
        <v>14</v>
      </c>
      <c r="AB54" t="s">
        <v>14</v>
      </c>
      <c r="AC54" t="s">
        <v>12</v>
      </c>
      <c r="AD54" t="s">
        <v>13</v>
      </c>
      <c r="AE54" t="s">
        <v>13</v>
      </c>
      <c r="AF54" t="s">
        <v>13</v>
      </c>
      <c r="AG54" t="s">
        <v>12</v>
      </c>
      <c r="AH54" t="s">
        <v>13</v>
      </c>
      <c r="AI54" t="s">
        <v>12</v>
      </c>
      <c r="AJ54" t="s">
        <v>13</v>
      </c>
      <c r="AK54" t="s">
        <v>14</v>
      </c>
      <c r="AL54" t="s">
        <v>13</v>
      </c>
      <c r="AM54" t="s">
        <v>12</v>
      </c>
      <c r="AN54" t="s">
        <v>12</v>
      </c>
      <c r="AO54" t="s">
        <v>14</v>
      </c>
      <c r="AP54" t="s">
        <v>12</v>
      </c>
      <c r="AQ54" t="s">
        <v>12</v>
      </c>
      <c r="AR54" t="s">
        <v>14</v>
      </c>
      <c r="AS54" t="s">
        <v>14</v>
      </c>
      <c r="AT54" t="s">
        <v>14</v>
      </c>
      <c r="AU54" t="s">
        <v>14</v>
      </c>
      <c r="AV54" t="s">
        <v>13</v>
      </c>
      <c r="AW54" t="s">
        <v>13</v>
      </c>
      <c r="AX54" t="s">
        <v>13</v>
      </c>
      <c r="AY54" t="s">
        <v>12</v>
      </c>
      <c r="AZ54" t="s">
        <v>14</v>
      </c>
      <c r="BA54" t="s">
        <v>14</v>
      </c>
      <c r="BB54" t="s">
        <v>13</v>
      </c>
      <c r="BC54" t="s">
        <v>14</v>
      </c>
      <c r="BD54" t="s">
        <v>13</v>
      </c>
      <c r="BE54" t="s">
        <v>13</v>
      </c>
      <c r="BF54" t="s">
        <v>13</v>
      </c>
      <c r="BG54" t="s">
        <v>13</v>
      </c>
      <c r="BH54" t="s">
        <v>12</v>
      </c>
      <c r="BI54" t="s">
        <v>13</v>
      </c>
      <c r="BJ54" t="s">
        <v>13</v>
      </c>
      <c r="BK54" t="s">
        <v>13</v>
      </c>
      <c r="BL54" t="s">
        <v>13</v>
      </c>
      <c r="BM54" t="s">
        <v>13</v>
      </c>
      <c r="BN54" t="s">
        <v>13</v>
      </c>
      <c r="BO54" t="s">
        <v>13</v>
      </c>
      <c r="BP54" t="s">
        <v>13</v>
      </c>
      <c r="BQ54" t="s">
        <v>12</v>
      </c>
      <c r="BR54" t="s">
        <v>13</v>
      </c>
      <c r="BS54" t="s">
        <v>13</v>
      </c>
      <c r="BT54" t="s">
        <v>13</v>
      </c>
    </row>
    <row r="55" spans="1:72" ht="15">
      <c r="A55" s="18">
        <v>109</v>
      </c>
      <c r="B55">
        <v>17</v>
      </c>
      <c r="C55" t="s">
        <v>74</v>
      </c>
      <c r="D55">
        <v>12</v>
      </c>
      <c r="E55" t="s">
        <v>104</v>
      </c>
      <c r="F55" t="s">
        <v>14</v>
      </c>
      <c r="I55">
        <f t="shared" si="0"/>
        <v>0</v>
      </c>
      <c r="L55">
        <f t="shared" si="1"/>
        <v>0</v>
      </c>
      <c r="M55">
        <f t="shared" si="2"/>
        <v>0</v>
      </c>
      <c r="N55" t="e">
        <f>SUM(I55+#REF!)</f>
        <v>#REF!</v>
      </c>
      <c r="O55" t="s">
        <v>14</v>
      </c>
      <c r="P55" t="s">
        <v>14</v>
      </c>
      <c r="Q55" t="s">
        <v>14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14</v>
      </c>
      <c r="X55" t="s">
        <v>14</v>
      </c>
      <c r="Y55" t="s">
        <v>13</v>
      </c>
      <c r="Z55" t="s">
        <v>13</v>
      </c>
      <c r="AA55" t="s">
        <v>14</v>
      </c>
      <c r="AB55" t="s">
        <v>13</v>
      </c>
      <c r="AC55" t="s">
        <v>12</v>
      </c>
      <c r="AD55" t="s">
        <v>13</v>
      </c>
      <c r="AE55" t="s">
        <v>13</v>
      </c>
      <c r="AF55" t="s">
        <v>12</v>
      </c>
      <c r="AG55" t="s">
        <v>14</v>
      </c>
      <c r="AH55" t="s">
        <v>13</v>
      </c>
      <c r="AI55" t="s">
        <v>14</v>
      </c>
      <c r="AJ55" t="s">
        <v>13</v>
      </c>
      <c r="AK55" t="s">
        <v>14</v>
      </c>
      <c r="AL55" t="s">
        <v>13</v>
      </c>
      <c r="AM55" t="s">
        <v>12</v>
      </c>
      <c r="AN55" t="s">
        <v>12</v>
      </c>
      <c r="AO55" t="s">
        <v>13</v>
      </c>
      <c r="AP55" t="s">
        <v>13</v>
      </c>
      <c r="AQ55" t="s">
        <v>14</v>
      </c>
      <c r="AR55" t="s">
        <v>13</v>
      </c>
      <c r="AS55" t="s">
        <v>14</v>
      </c>
      <c r="AT55" t="s">
        <v>12</v>
      </c>
      <c r="AU55" t="s">
        <v>13</v>
      </c>
      <c r="AV55" t="s">
        <v>13</v>
      </c>
      <c r="AW55" t="s">
        <v>13</v>
      </c>
      <c r="AX55" t="s">
        <v>12</v>
      </c>
      <c r="AY55" t="s">
        <v>13</v>
      </c>
      <c r="AZ55" t="s">
        <v>13</v>
      </c>
      <c r="BA55" t="s">
        <v>14</v>
      </c>
      <c r="BB55" t="s">
        <v>13</v>
      </c>
      <c r="BC55" t="s">
        <v>14</v>
      </c>
      <c r="BD55" t="s">
        <v>14</v>
      </c>
      <c r="BE55" t="s">
        <v>12</v>
      </c>
      <c r="BF55" t="s">
        <v>13</v>
      </c>
      <c r="BG55" t="s">
        <v>14</v>
      </c>
      <c r="BH55" t="s">
        <v>13</v>
      </c>
      <c r="BI55" t="s">
        <v>12</v>
      </c>
      <c r="BJ55" t="s">
        <v>13</v>
      </c>
      <c r="BK55" t="s">
        <v>13</v>
      </c>
      <c r="BL55" t="s">
        <v>13</v>
      </c>
      <c r="BM55" t="s">
        <v>13</v>
      </c>
      <c r="BN55" t="s">
        <v>14</v>
      </c>
      <c r="BO55" t="s">
        <v>14</v>
      </c>
      <c r="BP55" t="s">
        <v>13</v>
      </c>
      <c r="BQ55" t="s">
        <v>12</v>
      </c>
      <c r="BR55" t="s">
        <v>13</v>
      </c>
      <c r="BS55" t="s">
        <v>14</v>
      </c>
      <c r="BT55" t="s">
        <v>14</v>
      </c>
    </row>
    <row r="56" spans="1:72" ht="15">
      <c r="A56" s="18">
        <v>110</v>
      </c>
      <c r="B56">
        <v>17</v>
      </c>
      <c r="C56" t="s">
        <v>74</v>
      </c>
      <c r="D56">
        <v>12</v>
      </c>
      <c r="E56" t="s">
        <v>104</v>
      </c>
      <c r="F56" t="s">
        <v>14</v>
      </c>
      <c r="I56">
        <f t="shared" si="0"/>
        <v>0</v>
      </c>
      <c r="L56">
        <f t="shared" si="1"/>
        <v>0</v>
      </c>
      <c r="M56">
        <f t="shared" si="2"/>
        <v>0</v>
      </c>
      <c r="N56" t="e">
        <f>SUM(I56+#REF!)</f>
        <v>#REF!</v>
      </c>
      <c r="O56" t="s">
        <v>14</v>
      </c>
      <c r="P56" t="s">
        <v>14</v>
      </c>
      <c r="Q56" t="s">
        <v>13</v>
      </c>
      <c r="R56" t="s">
        <v>14</v>
      </c>
      <c r="S56" t="s">
        <v>12</v>
      </c>
      <c r="T56" t="s">
        <v>13</v>
      </c>
      <c r="U56" t="s">
        <v>12</v>
      </c>
      <c r="V56" t="s">
        <v>13</v>
      </c>
      <c r="W56" t="s">
        <v>12</v>
      </c>
      <c r="X56" t="s">
        <v>13</v>
      </c>
      <c r="Y56" t="s">
        <v>12</v>
      </c>
      <c r="Z56" t="s">
        <v>14</v>
      </c>
      <c r="AA56" t="s">
        <v>14</v>
      </c>
      <c r="AB56" t="s">
        <v>13</v>
      </c>
      <c r="AC56" t="s">
        <v>12</v>
      </c>
      <c r="AD56" t="s">
        <v>13</v>
      </c>
      <c r="AE56" t="s">
        <v>14</v>
      </c>
      <c r="AF56" t="s">
        <v>13</v>
      </c>
      <c r="AG56" t="s">
        <v>15</v>
      </c>
      <c r="AH56" t="s">
        <v>13</v>
      </c>
      <c r="AI56" t="s">
        <v>14</v>
      </c>
      <c r="AJ56" t="s">
        <v>13</v>
      </c>
      <c r="AK56" t="s">
        <v>14</v>
      </c>
      <c r="AL56" t="s">
        <v>14</v>
      </c>
      <c r="AM56" t="s">
        <v>12</v>
      </c>
      <c r="AN56" t="s">
        <v>13</v>
      </c>
      <c r="AO56" t="s">
        <v>14</v>
      </c>
      <c r="AP56" t="s">
        <v>14</v>
      </c>
      <c r="AQ56" t="s">
        <v>13</v>
      </c>
      <c r="AR56" t="s">
        <v>14</v>
      </c>
      <c r="AS56" t="s">
        <v>14</v>
      </c>
      <c r="AT56" t="s">
        <v>14</v>
      </c>
      <c r="AU56" t="s">
        <v>14</v>
      </c>
      <c r="AV56" t="s">
        <v>13</v>
      </c>
      <c r="AW56" t="s">
        <v>14</v>
      </c>
      <c r="AX56" t="s">
        <v>13</v>
      </c>
      <c r="AY56" t="s">
        <v>14</v>
      </c>
      <c r="AZ56" t="s">
        <v>14</v>
      </c>
      <c r="BA56" t="s">
        <v>14</v>
      </c>
      <c r="BB56" t="s">
        <v>12</v>
      </c>
      <c r="BC56" t="s">
        <v>14</v>
      </c>
      <c r="BD56" t="s">
        <v>13</v>
      </c>
      <c r="BE56" t="s">
        <v>12</v>
      </c>
      <c r="BF56" t="s">
        <v>13</v>
      </c>
      <c r="BG56" t="s">
        <v>14</v>
      </c>
      <c r="BH56" t="s">
        <v>15</v>
      </c>
      <c r="BI56" t="s">
        <v>12</v>
      </c>
      <c r="BJ56" t="s">
        <v>13</v>
      </c>
      <c r="BK56" t="s">
        <v>14</v>
      </c>
      <c r="BL56" t="s">
        <v>13</v>
      </c>
      <c r="BM56" t="s">
        <v>14</v>
      </c>
      <c r="BN56" t="s">
        <v>14</v>
      </c>
      <c r="BO56" t="s">
        <v>14</v>
      </c>
      <c r="BP56" t="s">
        <v>14</v>
      </c>
      <c r="BQ56" t="s">
        <v>14</v>
      </c>
      <c r="BR56" t="s">
        <v>14</v>
      </c>
      <c r="BS56" t="s">
        <v>14</v>
      </c>
      <c r="BT56" t="s">
        <v>14</v>
      </c>
    </row>
    <row r="57" spans="1:72" ht="15">
      <c r="A57" s="16">
        <v>111</v>
      </c>
      <c r="B57">
        <v>17</v>
      </c>
      <c r="C57" t="s">
        <v>74</v>
      </c>
      <c r="D57">
        <v>12</v>
      </c>
      <c r="E57" t="s">
        <v>104</v>
      </c>
      <c r="F57" t="s">
        <v>14</v>
      </c>
      <c r="I57">
        <f t="shared" si="0"/>
        <v>0</v>
      </c>
      <c r="L57">
        <f t="shared" si="1"/>
        <v>0</v>
      </c>
      <c r="M57">
        <f t="shared" si="2"/>
        <v>0</v>
      </c>
      <c r="N57" t="e">
        <f>SUM(I57+#REF!)</f>
        <v>#REF!</v>
      </c>
      <c r="O57" t="s">
        <v>13</v>
      </c>
      <c r="P57" t="s">
        <v>13</v>
      </c>
      <c r="Q57" t="s">
        <v>13</v>
      </c>
      <c r="R57" t="s">
        <v>13</v>
      </c>
      <c r="S57" t="s">
        <v>12</v>
      </c>
      <c r="T57" t="s">
        <v>13</v>
      </c>
      <c r="U57" t="s">
        <v>14</v>
      </c>
      <c r="V57" t="s">
        <v>12</v>
      </c>
      <c r="W57" t="s">
        <v>13</v>
      </c>
      <c r="X57" t="s">
        <v>14</v>
      </c>
      <c r="Y57" t="s">
        <v>13</v>
      </c>
      <c r="Z57" t="s">
        <v>14</v>
      </c>
      <c r="AA57" t="s">
        <v>14</v>
      </c>
      <c r="AB57" t="s">
        <v>13</v>
      </c>
      <c r="AC57" t="s">
        <v>12</v>
      </c>
      <c r="AD57" t="s">
        <v>13</v>
      </c>
      <c r="AE57" t="s">
        <v>14</v>
      </c>
      <c r="AF57" t="s">
        <v>13</v>
      </c>
      <c r="AG57" t="s">
        <v>13</v>
      </c>
      <c r="AH57" t="s">
        <v>13</v>
      </c>
      <c r="AI57" t="s">
        <v>13</v>
      </c>
      <c r="AJ57" t="s">
        <v>13</v>
      </c>
      <c r="AK57" t="s">
        <v>14</v>
      </c>
      <c r="AL57" t="s">
        <v>12</v>
      </c>
      <c r="AM57" t="s">
        <v>12</v>
      </c>
      <c r="AN57" t="s">
        <v>12</v>
      </c>
      <c r="AO57" t="s">
        <v>13</v>
      </c>
      <c r="AP57" t="s">
        <v>12</v>
      </c>
      <c r="AQ57" t="s">
        <v>12</v>
      </c>
      <c r="AR57" t="s">
        <v>13</v>
      </c>
      <c r="AS57" t="s">
        <v>13</v>
      </c>
      <c r="AT57" t="s">
        <v>14</v>
      </c>
      <c r="AU57" t="s">
        <v>14</v>
      </c>
      <c r="AV57" t="s">
        <v>13</v>
      </c>
      <c r="AW57" t="s">
        <v>13</v>
      </c>
      <c r="AX57" t="s">
        <v>13</v>
      </c>
      <c r="AY57" t="s">
        <v>14</v>
      </c>
      <c r="AZ57" t="s">
        <v>14</v>
      </c>
      <c r="BA57" t="s">
        <v>13</v>
      </c>
      <c r="BB57" t="s">
        <v>12</v>
      </c>
      <c r="BC57" t="s">
        <v>13</v>
      </c>
      <c r="BD57" t="s">
        <v>12</v>
      </c>
      <c r="BE57" t="s">
        <v>12</v>
      </c>
      <c r="BF57" t="s">
        <v>12</v>
      </c>
      <c r="BG57" t="s">
        <v>13</v>
      </c>
      <c r="BH57" t="s">
        <v>12</v>
      </c>
      <c r="BI57" t="s">
        <v>13</v>
      </c>
      <c r="BJ57" t="s">
        <v>13</v>
      </c>
      <c r="BK57" t="s">
        <v>13</v>
      </c>
      <c r="BL57" t="s">
        <v>13</v>
      </c>
      <c r="BM57" t="s">
        <v>13</v>
      </c>
      <c r="BN57" t="s">
        <v>13</v>
      </c>
      <c r="BO57" t="s">
        <v>13</v>
      </c>
      <c r="BP57" t="s">
        <v>13</v>
      </c>
      <c r="BQ57" t="s">
        <v>12</v>
      </c>
      <c r="BR57" t="s">
        <v>12</v>
      </c>
      <c r="BS57" t="s">
        <v>13</v>
      </c>
      <c r="BT57" t="s">
        <v>12</v>
      </c>
    </row>
    <row r="58" spans="1:72" ht="15">
      <c r="A58" s="16">
        <v>112</v>
      </c>
      <c r="B58">
        <v>17</v>
      </c>
      <c r="C58" t="s">
        <v>74</v>
      </c>
      <c r="D58">
        <v>12</v>
      </c>
      <c r="E58" t="s">
        <v>104</v>
      </c>
      <c r="F58" t="s">
        <v>14</v>
      </c>
      <c r="I58">
        <f t="shared" si="0"/>
        <v>0</v>
      </c>
      <c r="L58">
        <f t="shared" si="1"/>
        <v>0</v>
      </c>
      <c r="M58">
        <f t="shared" si="2"/>
        <v>0</v>
      </c>
      <c r="N58" t="e">
        <f>SUM(I58+#REF!)</f>
        <v>#REF!</v>
      </c>
      <c r="O58" t="s">
        <v>12</v>
      </c>
      <c r="P58" t="s">
        <v>12</v>
      </c>
      <c r="Q58" t="s">
        <v>14</v>
      </c>
      <c r="R58" t="s">
        <v>14</v>
      </c>
      <c r="S58" t="s">
        <v>12</v>
      </c>
      <c r="T58" t="s">
        <v>15</v>
      </c>
      <c r="U58" t="s">
        <v>13</v>
      </c>
      <c r="V58" t="s">
        <v>15</v>
      </c>
      <c r="W58" t="s">
        <v>15</v>
      </c>
      <c r="X58" t="s">
        <v>13</v>
      </c>
      <c r="Y58" t="s">
        <v>12</v>
      </c>
      <c r="Z58" t="s">
        <v>13</v>
      </c>
      <c r="AA58" t="s">
        <v>14</v>
      </c>
      <c r="AB58" t="s">
        <v>13</v>
      </c>
      <c r="AC58" t="s">
        <v>12</v>
      </c>
      <c r="AD58" t="s">
        <v>12</v>
      </c>
      <c r="AE58" t="s">
        <v>12</v>
      </c>
      <c r="AF58" t="s">
        <v>15</v>
      </c>
      <c r="AG58" t="s">
        <v>13</v>
      </c>
      <c r="AH58" t="s">
        <v>13</v>
      </c>
      <c r="AI58" t="s">
        <v>12</v>
      </c>
      <c r="AJ58" t="s">
        <v>13</v>
      </c>
      <c r="AK58" t="s">
        <v>14</v>
      </c>
      <c r="AL58" t="s">
        <v>12</v>
      </c>
      <c r="AM58" t="s">
        <v>12</v>
      </c>
      <c r="AN58" t="s">
        <v>12</v>
      </c>
      <c r="AO58" t="s">
        <v>13</v>
      </c>
      <c r="AP58" t="s">
        <v>13</v>
      </c>
      <c r="AQ58" t="s">
        <v>12</v>
      </c>
      <c r="AR58" t="s">
        <v>13</v>
      </c>
      <c r="AS58" t="s">
        <v>14</v>
      </c>
      <c r="AT58" t="s">
        <v>12</v>
      </c>
      <c r="AU58" t="s">
        <v>13</v>
      </c>
      <c r="AV58" t="s">
        <v>15</v>
      </c>
      <c r="AW58" t="s">
        <v>15</v>
      </c>
      <c r="AX58" t="s">
        <v>12</v>
      </c>
      <c r="AY58" t="s">
        <v>13</v>
      </c>
      <c r="AZ58" t="s">
        <v>13</v>
      </c>
      <c r="BA58" t="s">
        <v>12</v>
      </c>
      <c r="BB58" t="s">
        <v>13</v>
      </c>
      <c r="BC58" t="s">
        <v>12</v>
      </c>
      <c r="BD58" t="s">
        <v>12</v>
      </c>
      <c r="BE58" t="s">
        <v>12</v>
      </c>
      <c r="BF58" t="s">
        <v>12</v>
      </c>
      <c r="BG58" t="s">
        <v>12</v>
      </c>
      <c r="BH58" t="s">
        <v>12</v>
      </c>
      <c r="BI58" t="s">
        <v>12</v>
      </c>
      <c r="BJ58" t="s">
        <v>13</v>
      </c>
      <c r="BK58" t="s">
        <v>13</v>
      </c>
      <c r="BL58" t="s">
        <v>15</v>
      </c>
      <c r="BM58" t="s">
        <v>12</v>
      </c>
      <c r="BN58" t="s">
        <v>13</v>
      </c>
      <c r="BO58" t="s">
        <v>12</v>
      </c>
      <c r="BP58" t="s">
        <v>15</v>
      </c>
      <c r="BQ58" t="s">
        <v>12</v>
      </c>
      <c r="BR58" t="s">
        <v>15</v>
      </c>
      <c r="BS58" t="s">
        <v>13</v>
      </c>
      <c r="BT58" t="s">
        <v>13</v>
      </c>
    </row>
    <row r="59" spans="1:72" ht="15">
      <c r="A59" s="16">
        <v>113</v>
      </c>
      <c r="B59">
        <v>17</v>
      </c>
      <c r="C59" t="s">
        <v>74</v>
      </c>
      <c r="D59">
        <v>12</v>
      </c>
      <c r="E59" t="s">
        <v>104</v>
      </c>
      <c r="F59" t="s">
        <v>14</v>
      </c>
      <c r="I59">
        <f t="shared" si="0"/>
        <v>0</v>
      </c>
      <c r="L59">
        <f t="shared" si="1"/>
        <v>0</v>
      </c>
      <c r="M59">
        <f t="shared" si="2"/>
        <v>0</v>
      </c>
      <c r="N59" t="e">
        <f>SUM(I59+#REF!)</f>
        <v>#REF!</v>
      </c>
      <c r="O59" t="s">
        <v>14</v>
      </c>
      <c r="P59" t="s">
        <v>13</v>
      </c>
      <c r="Q59" t="s">
        <v>12</v>
      </c>
      <c r="R59" t="s">
        <v>13</v>
      </c>
      <c r="S59" t="s">
        <v>14</v>
      </c>
      <c r="T59" t="s">
        <v>13</v>
      </c>
      <c r="U59" t="s">
        <v>13</v>
      </c>
      <c r="V59" t="s">
        <v>13</v>
      </c>
      <c r="W59" t="s">
        <v>12</v>
      </c>
      <c r="X59" t="s">
        <v>13</v>
      </c>
      <c r="Y59" t="s">
        <v>13</v>
      </c>
      <c r="Z59" t="s">
        <v>13</v>
      </c>
      <c r="AA59" t="s">
        <v>14</v>
      </c>
      <c r="AB59" t="s">
        <v>13</v>
      </c>
      <c r="AC59" t="s">
        <v>14</v>
      </c>
      <c r="AD59" t="s">
        <v>13</v>
      </c>
      <c r="AE59" t="s">
        <v>14</v>
      </c>
      <c r="AF59" t="s">
        <v>12</v>
      </c>
      <c r="AG59" t="s">
        <v>14</v>
      </c>
      <c r="AH59" t="s">
        <v>13</v>
      </c>
      <c r="AI59" t="s">
        <v>13</v>
      </c>
      <c r="AJ59" t="s">
        <v>13</v>
      </c>
      <c r="AK59" t="s">
        <v>13</v>
      </c>
      <c r="AL59" t="s">
        <v>13</v>
      </c>
      <c r="AM59" t="s">
        <v>13</v>
      </c>
      <c r="AN59" t="s">
        <v>13</v>
      </c>
      <c r="AO59" t="s">
        <v>13</v>
      </c>
      <c r="AP59" t="s">
        <v>14</v>
      </c>
      <c r="AQ59" t="s">
        <v>13</v>
      </c>
      <c r="AR59" t="s">
        <v>13</v>
      </c>
      <c r="AS59" t="s">
        <v>13</v>
      </c>
      <c r="AT59" t="s">
        <v>13</v>
      </c>
      <c r="AU59" t="s">
        <v>13</v>
      </c>
      <c r="AV59" t="s">
        <v>12</v>
      </c>
      <c r="AW59" t="s">
        <v>12</v>
      </c>
      <c r="AX59" t="s">
        <v>12</v>
      </c>
      <c r="AY59" t="s">
        <v>13</v>
      </c>
      <c r="AZ59" t="s">
        <v>13</v>
      </c>
      <c r="BA59" t="s">
        <v>13</v>
      </c>
      <c r="BB59" t="s">
        <v>13</v>
      </c>
      <c r="BC59" t="s">
        <v>13</v>
      </c>
      <c r="BD59" t="s">
        <v>13</v>
      </c>
      <c r="BE59" t="s">
        <v>14</v>
      </c>
      <c r="BF59" t="s">
        <v>13</v>
      </c>
      <c r="BG59" t="s">
        <v>13</v>
      </c>
      <c r="BH59" t="s">
        <v>13</v>
      </c>
      <c r="BI59" t="s">
        <v>13</v>
      </c>
      <c r="BJ59" t="s">
        <v>13</v>
      </c>
      <c r="BK59" t="s">
        <v>14</v>
      </c>
      <c r="BL59" t="s">
        <v>13</v>
      </c>
      <c r="BM59" t="s">
        <v>13</v>
      </c>
      <c r="BN59" t="s">
        <v>13</v>
      </c>
      <c r="BO59" t="s">
        <v>13</v>
      </c>
      <c r="BP59" t="s">
        <v>14</v>
      </c>
      <c r="BQ59" t="s">
        <v>13</v>
      </c>
      <c r="BR59" t="s">
        <v>13</v>
      </c>
      <c r="BS59" t="s">
        <v>13</v>
      </c>
      <c r="BT59" t="s">
        <v>13</v>
      </c>
    </row>
    <row r="60" spans="1:72" ht="15">
      <c r="A60" s="16">
        <v>114</v>
      </c>
      <c r="B60">
        <v>18</v>
      </c>
      <c r="C60" t="s">
        <v>78</v>
      </c>
      <c r="D60">
        <v>12</v>
      </c>
      <c r="E60" t="s">
        <v>104</v>
      </c>
      <c r="F60" t="s">
        <v>14</v>
      </c>
      <c r="I60">
        <f t="shared" si="0"/>
        <v>0</v>
      </c>
      <c r="J60">
        <v>11</v>
      </c>
      <c r="L60">
        <f t="shared" si="1"/>
        <v>1</v>
      </c>
      <c r="M60">
        <f t="shared" si="2"/>
        <v>1</v>
      </c>
      <c r="N60" t="e">
        <f>SUM(I60+#REF!)</f>
        <v>#REF!</v>
      </c>
      <c r="O60" t="s">
        <v>13</v>
      </c>
      <c r="P60" t="s">
        <v>13</v>
      </c>
      <c r="Q60" t="s">
        <v>12</v>
      </c>
      <c r="R60" t="s">
        <v>13</v>
      </c>
      <c r="S60" t="s">
        <v>12</v>
      </c>
      <c r="T60" t="s">
        <v>13</v>
      </c>
      <c r="U60" t="s">
        <v>13</v>
      </c>
      <c r="V60" t="s">
        <v>12</v>
      </c>
      <c r="W60" t="s">
        <v>13</v>
      </c>
      <c r="X60" t="s">
        <v>12</v>
      </c>
      <c r="Y60" t="s">
        <v>13</v>
      </c>
      <c r="Z60" t="s">
        <v>13</v>
      </c>
      <c r="AA60" t="s">
        <v>13</v>
      </c>
      <c r="AB60" t="s">
        <v>12</v>
      </c>
      <c r="AC60" t="s">
        <v>13</v>
      </c>
      <c r="AD60" t="s">
        <v>12</v>
      </c>
      <c r="AE60" t="s">
        <v>13</v>
      </c>
      <c r="AF60" t="s">
        <v>13</v>
      </c>
      <c r="AG60" t="s">
        <v>13</v>
      </c>
      <c r="AH60" t="s">
        <v>12</v>
      </c>
      <c r="AI60" t="s">
        <v>13</v>
      </c>
      <c r="AJ60" t="s">
        <v>13</v>
      </c>
      <c r="AK60" t="s">
        <v>12</v>
      </c>
      <c r="AL60" t="s">
        <v>12</v>
      </c>
      <c r="AM60" t="s">
        <v>14</v>
      </c>
      <c r="AN60" t="s">
        <v>14</v>
      </c>
      <c r="AO60" t="s">
        <v>12</v>
      </c>
      <c r="AP60" t="s">
        <v>13</v>
      </c>
      <c r="AQ60" t="s">
        <v>13</v>
      </c>
      <c r="AR60" t="s">
        <v>15</v>
      </c>
      <c r="AS60" t="s">
        <v>13</v>
      </c>
      <c r="AT60" t="s">
        <v>12</v>
      </c>
      <c r="AU60" t="s">
        <v>12</v>
      </c>
      <c r="AV60" t="s">
        <v>12</v>
      </c>
      <c r="AW60" t="s">
        <v>13</v>
      </c>
      <c r="AX60" t="s">
        <v>14</v>
      </c>
      <c r="AY60" t="s">
        <v>12</v>
      </c>
      <c r="AZ60" t="s">
        <v>12</v>
      </c>
      <c r="BA60" t="s">
        <v>14</v>
      </c>
      <c r="BB60" t="s">
        <v>13</v>
      </c>
      <c r="BC60" t="s">
        <v>13</v>
      </c>
      <c r="BD60" t="s">
        <v>12</v>
      </c>
      <c r="BE60" t="s">
        <v>12</v>
      </c>
      <c r="BF60" t="s">
        <v>13</v>
      </c>
      <c r="BG60" t="s">
        <v>15</v>
      </c>
      <c r="BH60" t="s">
        <v>12</v>
      </c>
      <c r="BI60" t="s">
        <v>13</v>
      </c>
      <c r="BJ60" t="s">
        <v>13</v>
      </c>
      <c r="BK60" t="s">
        <v>14</v>
      </c>
      <c r="BL60" t="s">
        <v>14</v>
      </c>
      <c r="BM60" t="s">
        <v>13</v>
      </c>
      <c r="BN60" t="s">
        <v>13</v>
      </c>
      <c r="BO60" t="s">
        <v>12</v>
      </c>
      <c r="BP60" t="s">
        <v>12</v>
      </c>
      <c r="BQ60" t="s">
        <v>13</v>
      </c>
      <c r="BR60" t="s">
        <v>14</v>
      </c>
      <c r="BS60" t="s">
        <v>13</v>
      </c>
      <c r="BT60" t="s">
        <v>12</v>
      </c>
    </row>
    <row r="61" spans="1:72" ht="15">
      <c r="A61" s="16">
        <v>115</v>
      </c>
      <c r="B61">
        <v>17</v>
      </c>
      <c r="C61" t="s">
        <v>78</v>
      </c>
      <c r="D61">
        <v>12</v>
      </c>
      <c r="E61" t="s">
        <v>104</v>
      </c>
      <c r="F61" t="s">
        <v>14</v>
      </c>
      <c r="I61">
        <f t="shared" si="0"/>
        <v>0</v>
      </c>
      <c r="L61">
        <f t="shared" si="1"/>
        <v>0</v>
      </c>
      <c r="M61">
        <f t="shared" si="2"/>
        <v>0</v>
      </c>
      <c r="N61" t="e">
        <f>SUM(I61+#REF!)</f>
        <v>#REF!</v>
      </c>
      <c r="O61" t="s">
        <v>14</v>
      </c>
      <c r="P61" t="s">
        <v>14</v>
      </c>
      <c r="Q61" t="s">
        <v>14</v>
      </c>
      <c r="R61" t="s">
        <v>13</v>
      </c>
      <c r="S61" t="s">
        <v>14</v>
      </c>
      <c r="T61" t="s">
        <v>13</v>
      </c>
      <c r="U61" t="s">
        <v>13</v>
      </c>
      <c r="V61" t="s">
        <v>14</v>
      </c>
      <c r="W61" t="s">
        <v>14</v>
      </c>
      <c r="X61" t="s">
        <v>14</v>
      </c>
      <c r="Y61" t="s">
        <v>13</v>
      </c>
      <c r="Z61" t="s">
        <v>13</v>
      </c>
      <c r="AA61" t="s">
        <v>12</v>
      </c>
      <c r="AB61" t="s">
        <v>13</v>
      </c>
      <c r="AC61" t="s">
        <v>12</v>
      </c>
      <c r="AD61" t="s">
        <v>14</v>
      </c>
      <c r="AE61" t="s">
        <v>14</v>
      </c>
      <c r="AF61" t="s">
        <v>12</v>
      </c>
      <c r="AG61" t="s">
        <v>12</v>
      </c>
      <c r="AH61" t="s">
        <v>14</v>
      </c>
      <c r="AI61" t="s">
        <v>14</v>
      </c>
      <c r="AJ61" t="s">
        <v>14</v>
      </c>
      <c r="AK61" t="s">
        <v>13</v>
      </c>
      <c r="AL61" t="s">
        <v>13</v>
      </c>
      <c r="AM61" t="s">
        <v>12</v>
      </c>
      <c r="AN61" t="s">
        <v>13</v>
      </c>
      <c r="AO61" t="s">
        <v>13</v>
      </c>
      <c r="AP61" t="s">
        <v>14</v>
      </c>
      <c r="AQ61" t="s">
        <v>12</v>
      </c>
      <c r="AR61" t="s">
        <v>13</v>
      </c>
      <c r="AS61" t="s">
        <v>13</v>
      </c>
      <c r="AT61" t="s">
        <v>13</v>
      </c>
      <c r="AU61" t="s">
        <v>12</v>
      </c>
      <c r="AV61" t="s">
        <v>13</v>
      </c>
      <c r="AW61" t="s">
        <v>12</v>
      </c>
      <c r="AX61" t="s">
        <v>12</v>
      </c>
      <c r="AY61" t="s">
        <v>14</v>
      </c>
      <c r="AZ61" t="s">
        <v>13</v>
      </c>
      <c r="BA61" t="s">
        <v>12</v>
      </c>
      <c r="BB61" t="s">
        <v>14</v>
      </c>
      <c r="BC61" t="s">
        <v>14</v>
      </c>
      <c r="BD61" t="s">
        <v>13</v>
      </c>
      <c r="BE61" t="s">
        <v>12</v>
      </c>
      <c r="BF61" t="s">
        <v>12</v>
      </c>
      <c r="BG61" t="s">
        <v>13</v>
      </c>
      <c r="BH61" t="s">
        <v>13</v>
      </c>
      <c r="BI61" t="s">
        <v>14</v>
      </c>
      <c r="BJ61" t="s">
        <v>14</v>
      </c>
      <c r="BK61" t="s">
        <v>13</v>
      </c>
      <c r="BL61" t="s">
        <v>12</v>
      </c>
      <c r="BM61" t="s">
        <v>14</v>
      </c>
      <c r="BN61" t="s">
        <v>13</v>
      </c>
      <c r="BO61" t="s">
        <v>14</v>
      </c>
      <c r="BP61" t="s">
        <v>14</v>
      </c>
      <c r="BQ61" t="s">
        <v>13</v>
      </c>
      <c r="BR61" t="s">
        <v>13</v>
      </c>
      <c r="BS61" t="s">
        <v>12</v>
      </c>
      <c r="BT61" t="s">
        <v>14</v>
      </c>
    </row>
    <row r="62" spans="1:72" ht="15">
      <c r="A62" s="16">
        <v>115</v>
      </c>
      <c r="B62">
        <v>18</v>
      </c>
      <c r="C62" t="s">
        <v>78</v>
      </c>
      <c r="D62">
        <v>12</v>
      </c>
      <c r="E62" t="s">
        <v>104</v>
      </c>
      <c r="F62" t="s">
        <v>14</v>
      </c>
      <c r="I62">
        <f t="shared" si="0"/>
        <v>0</v>
      </c>
      <c r="L62">
        <f t="shared" si="1"/>
        <v>0</v>
      </c>
      <c r="M62">
        <f t="shared" si="2"/>
        <v>0</v>
      </c>
      <c r="N62" t="e">
        <f>SUM(I62+#REF!)</f>
        <v>#REF!</v>
      </c>
      <c r="O62" t="s">
        <v>13</v>
      </c>
      <c r="P62" t="s">
        <v>13</v>
      </c>
      <c r="Q62" t="s">
        <v>12</v>
      </c>
      <c r="R62" t="s">
        <v>13</v>
      </c>
      <c r="S62" t="s">
        <v>13</v>
      </c>
      <c r="T62" t="s">
        <v>13</v>
      </c>
      <c r="U62" t="s">
        <v>13</v>
      </c>
      <c r="V62" t="s">
        <v>12</v>
      </c>
      <c r="W62" t="s">
        <v>12</v>
      </c>
      <c r="X62" t="s">
        <v>13</v>
      </c>
      <c r="Y62" t="s">
        <v>12</v>
      </c>
      <c r="Z62" t="s">
        <v>13</v>
      </c>
      <c r="AA62" t="s">
        <v>13</v>
      </c>
      <c r="AB62" t="s">
        <v>13</v>
      </c>
      <c r="AC62" t="s">
        <v>12</v>
      </c>
      <c r="AD62" t="s">
        <v>13</v>
      </c>
      <c r="AE62" t="s">
        <v>13</v>
      </c>
      <c r="AF62" t="s">
        <v>13</v>
      </c>
      <c r="AG62" t="s">
        <v>12</v>
      </c>
      <c r="AH62" t="s">
        <v>13</v>
      </c>
      <c r="AI62" t="s">
        <v>13</v>
      </c>
      <c r="AJ62" t="s">
        <v>13</v>
      </c>
      <c r="AK62" t="s">
        <v>13</v>
      </c>
      <c r="AL62" t="s">
        <v>13</v>
      </c>
      <c r="AM62" t="s">
        <v>12</v>
      </c>
      <c r="AN62" t="s">
        <v>13</v>
      </c>
      <c r="AO62" t="s">
        <v>13</v>
      </c>
      <c r="AP62" t="s">
        <v>13</v>
      </c>
      <c r="AQ62" t="s">
        <v>13</v>
      </c>
      <c r="AR62" t="s">
        <v>13</v>
      </c>
      <c r="AS62" t="s">
        <v>13</v>
      </c>
      <c r="AT62" t="s">
        <v>13</v>
      </c>
      <c r="AU62" t="s">
        <v>13</v>
      </c>
      <c r="AV62" t="s">
        <v>12</v>
      </c>
      <c r="AW62" t="s">
        <v>13</v>
      </c>
      <c r="AX62" t="s">
        <v>13</v>
      </c>
      <c r="AY62" t="s">
        <v>13</v>
      </c>
      <c r="AZ62" t="s">
        <v>13</v>
      </c>
      <c r="BA62" t="s">
        <v>13</v>
      </c>
      <c r="BB62" t="s">
        <v>12</v>
      </c>
      <c r="BC62" t="s">
        <v>12</v>
      </c>
      <c r="BD62" t="s">
        <v>12</v>
      </c>
      <c r="BE62" t="s">
        <v>12</v>
      </c>
      <c r="BF62" t="s">
        <v>12</v>
      </c>
      <c r="BG62" t="s">
        <v>13</v>
      </c>
      <c r="BH62" t="s">
        <v>12</v>
      </c>
      <c r="BI62" t="s">
        <v>13</v>
      </c>
      <c r="BJ62" t="s">
        <v>13</v>
      </c>
      <c r="BK62" t="s">
        <v>13</v>
      </c>
      <c r="BL62" t="s">
        <v>13</v>
      </c>
      <c r="BM62" t="s">
        <v>13</v>
      </c>
      <c r="BN62" t="s">
        <v>13</v>
      </c>
      <c r="BO62" t="s">
        <v>13</v>
      </c>
      <c r="BP62" t="s">
        <v>13</v>
      </c>
      <c r="BQ62" t="s">
        <v>12</v>
      </c>
      <c r="BR62" t="s">
        <v>13</v>
      </c>
      <c r="BS62" t="s">
        <v>13</v>
      </c>
      <c r="BT62" t="s">
        <v>13</v>
      </c>
    </row>
    <row r="63" spans="1:72" ht="15">
      <c r="A63" s="16">
        <v>117</v>
      </c>
      <c r="B63">
        <v>19</v>
      </c>
      <c r="C63" t="s">
        <v>74</v>
      </c>
      <c r="D63">
        <v>12</v>
      </c>
      <c r="E63" t="s">
        <v>104</v>
      </c>
      <c r="F63" t="s">
        <v>14</v>
      </c>
      <c r="G63">
        <v>9</v>
      </c>
      <c r="I63">
        <f t="shared" si="0"/>
        <v>1</v>
      </c>
      <c r="J63">
        <v>10</v>
      </c>
      <c r="L63">
        <f t="shared" si="1"/>
        <v>1</v>
      </c>
      <c r="M63">
        <f t="shared" si="2"/>
        <v>2</v>
      </c>
      <c r="N63" t="e">
        <f>SUM(I63+#REF!)</f>
        <v>#REF!</v>
      </c>
      <c r="O63" t="s">
        <v>13</v>
      </c>
      <c r="P63" t="s">
        <v>13</v>
      </c>
      <c r="Q63" t="s">
        <v>13</v>
      </c>
      <c r="R63" t="s">
        <v>13</v>
      </c>
      <c r="S63" t="s">
        <v>13</v>
      </c>
      <c r="T63" t="s">
        <v>13</v>
      </c>
      <c r="U63" t="s">
        <v>13</v>
      </c>
      <c r="V63" t="s">
        <v>12</v>
      </c>
      <c r="W63" t="s">
        <v>12</v>
      </c>
      <c r="X63" t="s">
        <v>13</v>
      </c>
      <c r="Y63" t="s">
        <v>12</v>
      </c>
      <c r="Z63" t="s">
        <v>13</v>
      </c>
      <c r="AA63" t="s">
        <v>13</v>
      </c>
      <c r="AB63" t="s">
        <v>13</v>
      </c>
      <c r="AC63" t="s">
        <v>13</v>
      </c>
      <c r="AD63" t="s">
        <v>12</v>
      </c>
      <c r="AE63" t="s">
        <v>13</v>
      </c>
      <c r="AF63" t="s">
        <v>13</v>
      </c>
      <c r="AG63" t="s">
        <v>13</v>
      </c>
      <c r="AH63" t="s">
        <v>13</v>
      </c>
      <c r="AI63" t="s">
        <v>13</v>
      </c>
      <c r="AJ63" t="s">
        <v>13</v>
      </c>
      <c r="AK63" t="s">
        <v>13</v>
      </c>
      <c r="AL63" t="s">
        <v>13</v>
      </c>
      <c r="AM63" t="s">
        <v>12</v>
      </c>
      <c r="AN63" t="s">
        <v>12</v>
      </c>
      <c r="AO63" t="s">
        <v>13</v>
      </c>
      <c r="AP63" t="s">
        <v>13</v>
      </c>
      <c r="AQ63" t="s">
        <v>12</v>
      </c>
      <c r="AR63" t="s">
        <v>13</v>
      </c>
      <c r="AS63" t="s">
        <v>13</v>
      </c>
      <c r="AT63" t="s">
        <v>13</v>
      </c>
      <c r="AU63" t="s">
        <v>13</v>
      </c>
      <c r="AV63" t="s">
        <v>13</v>
      </c>
      <c r="AW63" t="s">
        <v>13</v>
      </c>
      <c r="AX63" t="s">
        <v>13</v>
      </c>
      <c r="AY63" t="s">
        <v>13</v>
      </c>
      <c r="AZ63" t="s">
        <v>13</v>
      </c>
      <c r="BA63" t="s">
        <v>13</v>
      </c>
      <c r="BB63" t="s">
        <v>13</v>
      </c>
      <c r="BC63" t="s">
        <v>12</v>
      </c>
      <c r="BD63" t="s">
        <v>12</v>
      </c>
      <c r="BE63" t="s">
        <v>12</v>
      </c>
      <c r="BF63" t="s">
        <v>13</v>
      </c>
      <c r="BG63" t="s">
        <v>12</v>
      </c>
      <c r="BH63" t="s">
        <v>13</v>
      </c>
      <c r="BI63" t="s">
        <v>12</v>
      </c>
      <c r="BJ63" t="s">
        <v>13</v>
      </c>
      <c r="BK63" t="s">
        <v>13</v>
      </c>
      <c r="BL63" t="s">
        <v>13</v>
      </c>
      <c r="BM63" t="s">
        <v>13</v>
      </c>
      <c r="BN63" t="s">
        <v>13</v>
      </c>
      <c r="BO63" t="s">
        <v>13</v>
      </c>
      <c r="BP63" t="s">
        <v>13</v>
      </c>
      <c r="BQ63" t="s">
        <v>12</v>
      </c>
      <c r="BR63" t="s">
        <v>13</v>
      </c>
      <c r="BS63" t="s">
        <v>13</v>
      </c>
      <c r="BT63" t="s">
        <v>13</v>
      </c>
    </row>
    <row r="64" spans="1:72" ht="15">
      <c r="A64" s="16">
        <v>118</v>
      </c>
      <c r="B64">
        <v>17</v>
      </c>
      <c r="C64" t="s">
        <v>74</v>
      </c>
      <c r="D64">
        <v>12</v>
      </c>
      <c r="E64" t="s">
        <v>104</v>
      </c>
      <c r="F64" t="s">
        <v>14</v>
      </c>
      <c r="I64">
        <f t="shared" si="0"/>
        <v>0</v>
      </c>
      <c r="L64">
        <f t="shared" si="1"/>
        <v>0</v>
      </c>
      <c r="M64">
        <f t="shared" si="2"/>
        <v>0</v>
      </c>
      <c r="N64" t="e">
        <f>SUM(I64+#REF!)</f>
        <v>#REF!</v>
      </c>
      <c r="O64" t="s">
        <v>13</v>
      </c>
      <c r="P64" t="s">
        <v>13</v>
      </c>
      <c r="Q64" t="s">
        <v>13</v>
      </c>
      <c r="R64" t="s">
        <v>13</v>
      </c>
      <c r="S64" t="s">
        <v>13</v>
      </c>
      <c r="T64" t="s">
        <v>13</v>
      </c>
      <c r="U64" t="s">
        <v>13</v>
      </c>
      <c r="V64" t="s">
        <v>13</v>
      </c>
      <c r="W64" t="s">
        <v>13</v>
      </c>
      <c r="X64" t="s">
        <v>12</v>
      </c>
      <c r="Y64" t="s">
        <v>13</v>
      </c>
      <c r="Z64" t="s">
        <v>13</v>
      </c>
      <c r="AA64" t="s">
        <v>13</v>
      </c>
      <c r="AB64" t="s">
        <v>12</v>
      </c>
      <c r="AC64" t="s">
        <v>13</v>
      </c>
      <c r="AD64" t="s">
        <v>13</v>
      </c>
      <c r="AE64" t="s">
        <v>12</v>
      </c>
      <c r="AF64" t="s">
        <v>12</v>
      </c>
      <c r="AG64" t="s">
        <v>13</v>
      </c>
      <c r="AH64" t="s">
        <v>12</v>
      </c>
      <c r="AI64" t="s">
        <v>13</v>
      </c>
      <c r="AJ64" t="s">
        <v>13</v>
      </c>
      <c r="AK64" t="s">
        <v>13</v>
      </c>
      <c r="AL64" t="s">
        <v>13</v>
      </c>
      <c r="AM64" t="s">
        <v>12</v>
      </c>
      <c r="AN64" t="s">
        <v>12</v>
      </c>
      <c r="AO64" t="s">
        <v>13</v>
      </c>
      <c r="AP64" t="s">
        <v>13</v>
      </c>
      <c r="AQ64" t="s">
        <v>12</v>
      </c>
      <c r="AR64" t="s">
        <v>12</v>
      </c>
      <c r="AS64" t="s">
        <v>13</v>
      </c>
      <c r="AT64" t="s">
        <v>13</v>
      </c>
      <c r="AU64" t="s">
        <v>12</v>
      </c>
      <c r="AV64" t="s">
        <v>13</v>
      </c>
      <c r="AW64" t="s">
        <v>13</v>
      </c>
      <c r="AX64" t="s">
        <v>12</v>
      </c>
      <c r="AY64" t="s">
        <v>13</v>
      </c>
      <c r="AZ64" t="s">
        <v>13</v>
      </c>
      <c r="BA64" t="s">
        <v>13</v>
      </c>
      <c r="BB64" t="s">
        <v>12</v>
      </c>
      <c r="BC64" t="s">
        <v>13</v>
      </c>
      <c r="BD64" t="s">
        <v>13</v>
      </c>
      <c r="BE64" t="s">
        <v>13</v>
      </c>
      <c r="BF64" t="s">
        <v>13</v>
      </c>
      <c r="BG64" t="s">
        <v>13</v>
      </c>
      <c r="BH64" t="s">
        <v>13</v>
      </c>
      <c r="BI64" t="s">
        <v>12</v>
      </c>
      <c r="BJ64" t="s">
        <v>13</v>
      </c>
      <c r="BK64" t="s">
        <v>13</v>
      </c>
      <c r="BL64" t="s">
        <v>12</v>
      </c>
      <c r="BM64" t="s">
        <v>13</v>
      </c>
      <c r="BN64" t="s">
        <v>13</v>
      </c>
      <c r="BO64" t="s">
        <v>13</v>
      </c>
      <c r="BP64" t="s">
        <v>13</v>
      </c>
      <c r="BQ64" t="s">
        <v>13</v>
      </c>
      <c r="BR64" t="s">
        <v>13</v>
      </c>
      <c r="BS64" t="s">
        <v>13</v>
      </c>
      <c r="BT64" t="s">
        <v>13</v>
      </c>
    </row>
    <row r="65" spans="1:72" ht="15">
      <c r="A65" s="16">
        <v>119</v>
      </c>
      <c r="B65">
        <v>18</v>
      </c>
      <c r="C65" t="s">
        <v>78</v>
      </c>
      <c r="D65">
        <v>12</v>
      </c>
      <c r="E65" t="s">
        <v>104</v>
      </c>
      <c r="F65" t="s">
        <v>14</v>
      </c>
      <c r="I65">
        <f t="shared" si="0"/>
        <v>0</v>
      </c>
      <c r="L65">
        <f t="shared" si="1"/>
        <v>0</v>
      </c>
      <c r="M65">
        <f t="shared" si="2"/>
        <v>0</v>
      </c>
      <c r="N65" t="e">
        <f>SUM(I65+#REF!)</f>
        <v>#REF!</v>
      </c>
      <c r="O65" t="s">
        <v>13</v>
      </c>
      <c r="P65" t="s">
        <v>13</v>
      </c>
      <c r="Q65" t="s">
        <v>13</v>
      </c>
      <c r="R65" t="s">
        <v>14</v>
      </c>
      <c r="S65" t="s">
        <v>12</v>
      </c>
      <c r="T65" t="s">
        <v>14</v>
      </c>
      <c r="U65" t="s">
        <v>14</v>
      </c>
      <c r="V65" t="s">
        <v>12</v>
      </c>
      <c r="W65" t="s">
        <v>13</v>
      </c>
      <c r="X65" t="s">
        <v>14</v>
      </c>
      <c r="Y65" t="s">
        <v>14</v>
      </c>
      <c r="Z65" t="s">
        <v>14</v>
      </c>
      <c r="AA65" t="s">
        <v>14</v>
      </c>
      <c r="AB65" t="s">
        <v>13</v>
      </c>
      <c r="AC65" t="s">
        <v>13</v>
      </c>
      <c r="AD65" t="s">
        <v>13</v>
      </c>
      <c r="AE65" t="s">
        <v>14</v>
      </c>
      <c r="AF65" t="s">
        <v>14</v>
      </c>
      <c r="AG65" t="s">
        <v>13</v>
      </c>
      <c r="AH65" t="s">
        <v>13</v>
      </c>
      <c r="AI65" t="s">
        <v>13</v>
      </c>
      <c r="AJ65" t="s">
        <v>13</v>
      </c>
      <c r="AK65" t="s">
        <v>13</v>
      </c>
      <c r="AL65" t="s">
        <v>12</v>
      </c>
      <c r="AM65" t="s">
        <v>12</v>
      </c>
      <c r="AN65" t="s">
        <v>13</v>
      </c>
      <c r="AO65" t="s">
        <v>14</v>
      </c>
      <c r="AP65" t="s">
        <v>14</v>
      </c>
      <c r="AQ65" t="s">
        <v>13</v>
      </c>
      <c r="AR65" t="s">
        <v>14</v>
      </c>
      <c r="AS65" t="s">
        <v>13</v>
      </c>
      <c r="AT65" t="s">
        <v>12</v>
      </c>
      <c r="AU65" t="s">
        <v>12</v>
      </c>
      <c r="AV65" t="s">
        <v>13</v>
      </c>
      <c r="AW65" t="s">
        <v>13</v>
      </c>
      <c r="AX65" t="s">
        <v>13</v>
      </c>
      <c r="AY65" t="s">
        <v>14</v>
      </c>
      <c r="AZ65" t="s">
        <v>13</v>
      </c>
      <c r="BA65" t="s">
        <v>13</v>
      </c>
      <c r="BB65" t="s">
        <v>13</v>
      </c>
      <c r="BC65" t="s">
        <v>14</v>
      </c>
      <c r="BD65" t="s">
        <v>13</v>
      </c>
      <c r="BE65" t="s">
        <v>13</v>
      </c>
      <c r="BF65" t="s">
        <v>13</v>
      </c>
      <c r="BG65" t="s">
        <v>12</v>
      </c>
      <c r="BH65" t="s">
        <v>13</v>
      </c>
      <c r="BI65" t="s">
        <v>13</v>
      </c>
      <c r="BJ65" t="s">
        <v>13</v>
      </c>
      <c r="BK65" t="s">
        <v>13</v>
      </c>
      <c r="BL65" t="s">
        <v>12</v>
      </c>
      <c r="BM65" t="s">
        <v>12</v>
      </c>
      <c r="BN65" t="s">
        <v>13</v>
      </c>
      <c r="BO65" t="s">
        <v>13</v>
      </c>
      <c r="BP65" t="s">
        <v>13</v>
      </c>
      <c r="BQ65" t="s">
        <v>13</v>
      </c>
      <c r="BR65" t="s">
        <v>12</v>
      </c>
      <c r="BS65" t="s">
        <v>13</v>
      </c>
      <c r="BT65" t="s">
        <v>12</v>
      </c>
    </row>
    <row r="66" spans="1:72" ht="15">
      <c r="A66" s="16">
        <v>120</v>
      </c>
      <c r="B66">
        <v>17</v>
      </c>
      <c r="C66" t="s">
        <v>74</v>
      </c>
      <c r="D66">
        <v>12</v>
      </c>
      <c r="E66" t="s">
        <v>104</v>
      </c>
      <c r="F66" t="s">
        <v>14</v>
      </c>
      <c r="I66">
        <f t="shared" si="0"/>
        <v>0</v>
      </c>
      <c r="L66">
        <f t="shared" si="1"/>
        <v>0</v>
      </c>
      <c r="M66">
        <f t="shared" si="2"/>
        <v>0</v>
      </c>
      <c r="N66" t="e">
        <f>SUM(I66+#REF!)</f>
        <v>#REF!</v>
      </c>
      <c r="O66" t="s">
        <v>14</v>
      </c>
      <c r="P66" t="s">
        <v>14</v>
      </c>
      <c r="Q66" t="s">
        <v>13</v>
      </c>
      <c r="R66" t="s">
        <v>13</v>
      </c>
      <c r="S66" t="s">
        <v>13</v>
      </c>
      <c r="T66" t="s">
        <v>13</v>
      </c>
      <c r="U66" t="s">
        <v>13</v>
      </c>
      <c r="V66" t="s">
        <v>12</v>
      </c>
      <c r="W66" t="s">
        <v>12</v>
      </c>
      <c r="X66" t="s">
        <v>13</v>
      </c>
      <c r="Y66" t="s">
        <v>14</v>
      </c>
      <c r="Z66" t="s">
        <v>14</v>
      </c>
      <c r="AA66" t="s">
        <v>13</v>
      </c>
      <c r="AB66" t="s">
        <v>13</v>
      </c>
      <c r="AC66" t="s">
        <v>13</v>
      </c>
      <c r="AD66" t="s">
        <v>13</v>
      </c>
      <c r="AE66" t="s">
        <v>13</v>
      </c>
      <c r="AF66" t="s">
        <v>13</v>
      </c>
      <c r="AG66" t="s">
        <v>13</v>
      </c>
      <c r="AH66" t="s">
        <v>13</v>
      </c>
      <c r="AI66" t="s">
        <v>13</v>
      </c>
      <c r="AJ66" t="s">
        <v>13</v>
      </c>
      <c r="AK66" t="s">
        <v>14</v>
      </c>
      <c r="AL66" t="s">
        <v>13</v>
      </c>
      <c r="AM66" t="s">
        <v>12</v>
      </c>
      <c r="AN66" t="s">
        <v>12</v>
      </c>
      <c r="AO66" t="s">
        <v>13</v>
      </c>
      <c r="AP66" t="s">
        <v>13</v>
      </c>
      <c r="AQ66" t="s">
        <v>13</v>
      </c>
      <c r="AR66" t="s">
        <v>13</v>
      </c>
      <c r="AS66" t="s">
        <v>13</v>
      </c>
      <c r="AT66" t="s">
        <v>13</v>
      </c>
      <c r="AU66" t="s">
        <v>13</v>
      </c>
      <c r="AV66" t="s">
        <v>13</v>
      </c>
      <c r="AW66" t="s">
        <v>13</v>
      </c>
      <c r="AX66" t="s">
        <v>13</v>
      </c>
      <c r="AY66" t="s">
        <v>13</v>
      </c>
      <c r="AZ66" t="s">
        <v>13</v>
      </c>
      <c r="BA66" t="s">
        <v>13</v>
      </c>
      <c r="BB66" t="s">
        <v>14</v>
      </c>
      <c r="BC66" t="s">
        <v>13</v>
      </c>
      <c r="BD66" t="s">
        <v>13</v>
      </c>
      <c r="BE66" t="s">
        <v>14</v>
      </c>
      <c r="BF66" t="s">
        <v>13</v>
      </c>
      <c r="BG66" t="s">
        <v>13</v>
      </c>
      <c r="BH66" t="s">
        <v>14</v>
      </c>
      <c r="BI66" t="s">
        <v>13</v>
      </c>
      <c r="BJ66" t="s">
        <v>13</v>
      </c>
      <c r="BK66" t="s">
        <v>13</v>
      </c>
      <c r="BL66" t="s">
        <v>13</v>
      </c>
      <c r="BM66" t="s">
        <v>13</v>
      </c>
      <c r="BN66" t="s">
        <v>13</v>
      </c>
      <c r="BO66" t="s">
        <v>13</v>
      </c>
      <c r="BP66" t="s">
        <v>13</v>
      </c>
      <c r="BQ66" t="s">
        <v>13</v>
      </c>
      <c r="BR66" t="s">
        <v>13</v>
      </c>
      <c r="BS66" t="s">
        <v>13</v>
      </c>
      <c r="BT66" t="s">
        <v>13</v>
      </c>
    </row>
    <row r="67" spans="1:72" ht="15">
      <c r="A67" s="16">
        <v>121</v>
      </c>
      <c r="B67">
        <v>18</v>
      </c>
      <c r="C67" t="s">
        <v>74</v>
      </c>
      <c r="D67">
        <v>12</v>
      </c>
      <c r="E67" t="s">
        <v>104</v>
      </c>
      <c r="F67" t="s">
        <v>14</v>
      </c>
      <c r="I67">
        <f t="shared" si="0"/>
        <v>0</v>
      </c>
      <c r="J67">
        <v>11</v>
      </c>
      <c r="L67">
        <f t="shared" si="1"/>
        <v>1</v>
      </c>
      <c r="M67">
        <f t="shared" si="2"/>
        <v>1</v>
      </c>
      <c r="N67" t="e">
        <f>SUM(I67+#REF!)</f>
        <v>#REF!</v>
      </c>
      <c r="O67" t="s">
        <v>13</v>
      </c>
      <c r="P67" t="s">
        <v>13</v>
      </c>
      <c r="Q67" t="s">
        <v>13</v>
      </c>
      <c r="R67" t="s">
        <v>13</v>
      </c>
      <c r="S67" t="s">
        <v>13</v>
      </c>
      <c r="T67" t="s">
        <v>13</v>
      </c>
      <c r="U67" t="s">
        <v>13</v>
      </c>
      <c r="V67" t="s">
        <v>12</v>
      </c>
      <c r="W67" t="s">
        <v>12</v>
      </c>
      <c r="X67" t="s">
        <v>13</v>
      </c>
      <c r="Y67" t="s">
        <v>13</v>
      </c>
      <c r="Z67" t="s">
        <v>13</v>
      </c>
      <c r="AA67" t="s">
        <v>13</v>
      </c>
      <c r="AB67" t="s">
        <v>13</v>
      </c>
      <c r="AC67" t="s">
        <v>12</v>
      </c>
      <c r="AD67" t="s">
        <v>12</v>
      </c>
      <c r="AE67" t="s">
        <v>13</v>
      </c>
      <c r="AF67" t="s">
        <v>12</v>
      </c>
      <c r="AG67" t="s">
        <v>13</v>
      </c>
      <c r="AH67" t="s">
        <v>13</v>
      </c>
      <c r="AI67" t="s">
        <v>13</v>
      </c>
      <c r="AJ67" t="s">
        <v>13</v>
      </c>
      <c r="AK67" t="s">
        <v>13</v>
      </c>
      <c r="AL67" t="s">
        <v>13</v>
      </c>
      <c r="AM67" t="s">
        <v>13</v>
      </c>
      <c r="AN67" t="s">
        <v>13</v>
      </c>
      <c r="AO67" t="s">
        <v>13</v>
      </c>
      <c r="AP67" t="s">
        <v>13</v>
      </c>
      <c r="AQ67" t="s">
        <v>13</v>
      </c>
      <c r="AR67" t="s">
        <v>13</v>
      </c>
      <c r="AS67" t="s">
        <v>13</v>
      </c>
      <c r="AT67" t="s">
        <v>13</v>
      </c>
      <c r="AU67" t="s">
        <v>13</v>
      </c>
      <c r="AV67" t="s">
        <v>13</v>
      </c>
      <c r="AW67" t="s">
        <v>13</v>
      </c>
      <c r="AX67" t="s">
        <v>13</v>
      </c>
      <c r="AY67" t="s">
        <v>13</v>
      </c>
      <c r="AZ67" t="s">
        <v>13</v>
      </c>
      <c r="BA67" t="s">
        <v>13</v>
      </c>
      <c r="BB67" t="s">
        <v>13</v>
      </c>
      <c r="BC67" t="s">
        <v>13</v>
      </c>
      <c r="BD67" t="s">
        <v>13</v>
      </c>
      <c r="BE67" t="s">
        <v>13</v>
      </c>
      <c r="BF67" t="s">
        <v>13</v>
      </c>
      <c r="BG67" t="s">
        <v>13</v>
      </c>
      <c r="BH67" t="s">
        <v>12</v>
      </c>
      <c r="BI67" t="s">
        <v>13</v>
      </c>
      <c r="BJ67" t="s">
        <v>13</v>
      </c>
      <c r="BK67" t="s">
        <v>13</v>
      </c>
      <c r="BL67" t="s">
        <v>13</v>
      </c>
      <c r="BM67" t="s">
        <v>13</v>
      </c>
      <c r="BN67" t="s">
        <v>13</v>
      </c>
      <c r="BO67" t="s">
        <v>13</v>
      </c>
      <c r="BP67" t="s">
        <v>13</v>
      </c>
      <c r="BQ67" t="s">
        <v>13</v>
      </c>
      <c r="BR67" t="s">
        <v>13</v>
      </c>
      <c r="BS67" t="s">
        <v>13</v>
      </c>
      <c r="BT67" t="s">
        <v>13</v>
      </c>
    </row>
    <row r="68" spans="1:72" ht="15">
      <c r="A68" s="16">
        <v>122</v>
      </c>
      <c r="B68">
        <v>18</v>
      </c>
      <c r="C68" t="s">
        <v>74</v>
      </c>
      <c r="D68">
        <v>12</v>
      </c>
      <c r="E68" t="s">
        <v>104</v>
      </c>
      <c r="F68" t="s">
        <v>14</v>
      </c>
      <c r="I68">
        <f t="shared" si="0"/>
        <v>0</v>
      </c>
      <c r="L68">
        <f t="shared" si="1"/>
        <v>0</v>
      </c>
      <c r="M68">
        <f t="shared" si="2"/>
        <v>0</v>
      </c>
      <c r="N68" t="e">
        <f>SUM(I68+#REF!)</f>
        <v>#REF!</v>
      </c>
      <c r="O68" t="s">
        <v>13</v>
      </c>
      <c r="P68" t="s">
        <v>13</v>
      </c>
      <c r="Q68" t="s">
        <v>14</v>
      </c>
      <c r="R68" t="s">
        <v>13</v>
      </c>
      <c r="S68" t="s">
        <v>12</v>
      </c>
      <c r="T68" t="s">
        <v>13</v>
      </c>
      <c r="U68" t="s">
        <v>12</v>
      </c>
      <c r="V68" t="s">
        <v>12</v>
      </c>
      <c r="W68" t="s">
        <v>12</v>
      </c>
      <c r="X68" t="s">
        <v>13</v>
      </c>
      <c r="Y68" t="s">
        <v>13</v>
      </c>
      <c r="Z68" t="s">
        <v>13</v>
      </c>
      <c r="AA68" t="s">
        <v>13</v>
      </c>
      <c r="AB68" t="s">
        <v>12</v>
      </c>
      <c r="AC68" t="s">
        <v>12</v>
      </c>
      <c r="AD68" t="s">
        <v>13</v>
      </c>
      <c r="AE68" t="s">
        <v>12</v>
      </c>
      <c r="AF68" t="s">
        <v>12</v>
      </c>
      <c r="AG68" t="s">
        <v>12</v>
      </c>
      <c r="AH68" t="s">
        <v>13</v>
      </c>
      <c r="AI68" t="s">
        <v>13</v>
      </c>
      <c r="AJ68" t="s">
        <v>15</v>
      </c>
      <c r="AK68" t="s">
        <v>13</v>
      </c>
      <c r="AL68" t="s">
        <v>13</v>
      </c>
      <c r="AM68" t="s">
        <v>13</v>
      </c>
      <c r="AN68" t="s">
        <v>13</v>
      </c>
      <c r="AO68" t="s">
        <v>13</v>
      </c>
      <c r="AP68" t="s">
        <v>13</v>
      </c>
      <c r="AQ68" t="s">
        <v>12</v>
      </c>
      <c r="AR68" t="s">
        <v>13</v>
      </c>
      <c r="AS68" t="s">
        <v>13</v>
      </c>
      <c r="AT68" t="s">
        <v>13</v>
      </c>
      <c r="AU68" t="s">
        <v>13</v>
      </c>
      <c r="AV68" t="s">
        <v>12</v>
      </c>
      <c r="AW68" t="s">
        <v>13</v>
      </c>
      <c r="AX68" t="s">
        <v>13</v>
      </c>
      <c r="AY68" t="s">
        <v>13</v>
      </c>
      <c r="AZ68" t="s">
        <v>13</v>
      </c>
      <c r="BA68" t="s">
        <v>13</v>
      </c>
      <c r="BB68" t="s">
        <v>13</v>
      </c>
      <c r="BC68" t="s">
        <v>12</v>
      </c>
      <c r="BD68" t="s">
        <v>12</v>
      </c>
      <c r="BE68" t="s">
        <v>15</v>
      </c>
      <c r="BF68" t="s">
        <v>13</v>
      </c>
      <c r="BG68" t="s">
        <v>13</v>
      </c>
      <c r="BH68" t="s">
        <v>12</v>
      </c>
      <c r="BI68" t="s">
        <v>13</v>
      </c>
      <c r="BJ68" t="s">
        <v>13</v>
      </c>
      <c r="BK68" t="s">
        <v>12</v>
      </c>
      <c r="BL68" t="s">
        <v>12</v>
      </c>
      <c r="BM68" t="s">
        <v>12</v>
      </c>
      <c r="BN68" t="s">
        <v>12</v>
      </c>
      <c r="BO68" t="s">
        <v>12</v>
      </c>
      <c r="BP68" t="s">
        <v>13</v>
      </c>
      <c r="BQ68" t="s">
        <v>13</v>
      </c>
      <c r="BR68" t="s">
        <v>12</v>
      </c>
      <c r="BS68" t="s">
        <v>12</v>
      </c>
      <c r="BT68" t="s">
        <v>13</v>
      </c>
    </row>
    <row r="69" spans="1:72" ht="15">
      <c r="A69" s="16">
        <v>123</v>
      </c>
      <c r="B69">
        <v>17</v>
      </c>
      <c r="C69" t="s">
        <v>78</v>
      </c>
      <c r="D69">
        <v>12</v>
      </c>
      <c r="E69" t="s">
        <v>104</v>
      </c>
      <c r="F69" t="s">
        <v>14</v>
      </c>
      <c r="I69">
        <f t="shared" si="0"/>
        <v>0</v>
      </c>
      <c r="L69">
        <f t="shared" si="1"/>
        <v>0</v>
      </c>
      <c r="M69">
        <f t="shared" si="2"/>
        <v>0</v>
      </c>
      <c r="N69" t="e">
        <f>SUM(I69+#REF!)</f>
        <v>#REF!</v>
      </c>
      <c r="O69" t="s">
        <v>13</v>
      </c>
      <c r="P69" t="s">
        <v>13</v>
      </c>
      <c r="Q69" t="s">
        <v>15</v>
      </c>
      <c r="R69" t="s">
        <v>12</v>
      </c>
      <c r="S69" t="s">
        <v>13</v>
      </c>
      <c r="T69" t="s">
        <v>13</v>
      </c>
      <c r="U69" t="s">
        <v>12</v>
      </c>
      <c r="V69" t="s">
        <v>12</v>
      </c>
      <c r="W69" t="s">
        <v>12</v>
      </c>
      <c r="X69" t="s">
        <v>12</v>
      </c>
      <c r="Y69" t="s">
        <v>12</v>
      </c>
      <c r="Z69" t="s">
        <v>14</v>
      </c>
      <c r="AA69" t="s">
        <v>13</v>
      </c>
      <c r="AB69" t="s">
        <v>13</v>
      </c>
      <c r="AC69" t="s">
        <v>12</v>
      </c>
      <c r="AD69" t="s">
        <v>13</v>
      </c>
      <c r="AE69" t="s">
        <v>13</v>
      </c>
      <c r="AF69" t="s">
        <v>13</v>
      </c>
      <c r="AG69" t="s">
        <v>12</v>
      </c>
      <c r="AH69" t="s">
        <v>13</v>
      </c>
      <c r="AI69" t="s">
        <v>12</v>
      </c>
      <c r="AJ69" t="s">
        <v>15</v>
      </c>
      <c r="AK69" t="s">
        <v>13</v>
      </c>
      <c r="AL69" t="s">
        <v>13</v>
      </c>
      <c r="AM69" t="s">
        <v>12</v>
      </c>
      <c r="AN69" t="s">
        <v>12</v>
      </c>
      <c r="AO69" t="s">
        <v>13</v>
      </c>
      <c r="AP69" t="s">
        <v>13</v>
      </c>
      <c r="AQ69" t="s">
        <v>13</v>
      </c>
      <c r="AR69" t="s">
        <v>12</v>
      </c>
      <c r="AS69" t="s">
        <v>13</v>
      </c>
      <c r="AT69" t="s">
        <v>13</v>
      </c>
      <c r="AU69" t="s">
        <v>13</v>
      </c>
      <c r="AV69" t="s">
        <v>13</v>
      </c>
      <c r="AW69" t="s">
        <v>13</v>
      </c>
      <c r="AX69" t="s">
        <v>12</v>
      </c>
      <c r="AY69" t="s">
        <v>13</v>
      </c>
      <c r="AZ69" t="s">
        <v>13</v>
      </c>
      <c r="BA69" t="s">
        <v>13</v>
      </c>
      <c r="BB69" t="s">
        <v>13</v>
      </c>
      <c r="BC69" t="s">
        <v>13</v>
      </c>
      <c r="BD69" t="s">
        <v>13</v>
      </c>
      <c r="BE69" t="s">
        <v>13</v>
      </c>
      <c r="BF69" t="s">
        <v>13</v>
      </c>
      <c r="BG69" t="s">
        <v>13</v>
      </c>
      <c r="BH69" t="s">
        <v>12</v>
      </c>
      <c r="BI69" t="s">
        <v>13</v>
      </c>
      <c r="BJ69" t="s">
        <v>13</v>
      </c>
      <c r="BK69" t="s">
        <v>13</v>
      </c>
      <c r="BL69" t="s">
        <v>12</v>
      </c>
      <c r="BM69" t="s">
        <v>13</v>
      </c>
      <c r="BN69" t="s">
        <v>13</v>
      </c>
      <c r="BO69" t="s">
        <v>13</v>
      </c>
      <c r="BP69" t="s">
        <v>13</v>
      </c>
      <c r="BQ69" t="s">
        <v>13</v>
      </c>
      <c r="BR69" t="s">
        <v>13</v>
      </c>
      <c r="BS69" t="s">
        <v>13</v>
      </c>
      <c r="BT69" t="s">
        <v>13</v>
      </c>
    </row>
    <row r="70" spans="1:72" ht="15">
      <c r="A70" s="16">
        <v>124</v>
      </c>
      <c r="B70">
        <v>17</v>
      </c>
      <c r="C70" t="s">
        <v>74</v>
      </c>
      <c r="D70">
        <v>12</v>
      </c>
      <c r="E70" t="s">
        <v>104</v>
      </c>
      <c r="F70" t="s">
        <v>14</v>
      </c>
      <c r="I70">
        <f aca="true" t="shared" si="3" ref="I70:I119">COUNTIF(G70:H70,"&lt;10")</f>
        <v>0</v>
      </c>
      <c r="L70">
        <f aca="true" t="shared" si="4" ref="L70:L119">COUNTIF(J70:K70,"&gt;9")</f>
        <v>0</v>
      </c>
      <c r="M70">
        <f aca="true" t="shared" si="5" ref="M70:M119">(I70+L70)</f>
        <v>0</v>
      </c>
      <c r="N70" t="e">
        <f>SUM(I70+#REF!)</f>
        <v>#REF!</v>
      </c>
      <c r="O70" t="s">
        <v>12</v>
      </c>
      <c r="P70" t="s">
        <v>12</v>
      </c>
      <c r="Q70" t="s">
        <v>14</v>
      </c>
      <c r="R70" t="s">
        <v>13</v>
      </c>
      <c r="S70" t="s">
        <v>12</v>
      </c>
      <c r="T70" t="s">
        <v>12</v>
      </c>
      <c r="U70" t="s">
        <v>15</v>
      </c>
      <c r="V70" t="s">
        <v>13</v>
      </c>
      <c r="W70" t="s">
        <v>12</v>
      </c>
      <c r="X70" t="s">
        <v>14</v>
      </c>
      <c r="Y70" t="s">
        <v>15</v>
      </c>
      <c r="Z70" t="s">
        <v>14</v>
      </c>
      <c r="AA70" t="s">
        <v>15</v>
      </c>
      <c r="AB70" t="s">
        <v>15</v>
      </c>
      <c r="AC70" t="s">
        <v>13</v>
      </c>
      <c r="AD70" t="s">
        <v>14</v>
      </c>
      <c r="AE70" t="s">
        <v>14</v>
      </c>
      <c r="AF70" t="s">
        <v>13</v>
      </c>
      <c r="AG70" t="s">
        <v>12</v>
      </c>
      <c r="AH70" t="s">
        <v>12</v>
      </c>
      <c r="AI70" t="s">
        <v>12</v>
      </c>
      <c r="AJ70" t="s">
        <v>15</v>
      </c>
      <c r="AK70" t="s">
        <v>13</v>
      </c>
      <c r="AL70" t="s">
        <v>13</v>
      </c>
      <c r="AM70" t="s">
        <v>13</v>
      </c>
      <c r="AN70" t="s">
        <v>14</v>
      </c>
      <c r="AO70" t="s">
        <v>14</v>
      </c>
      <c r="AP70" t="s">
        <v>13</v>
      </c>
      <c r="AQ70" t="s">
        <v>12</v>
      </c>
      <c r="AR70" t="s">
        <v>12</v>
      </c>
      <c r="AS70" t="s">
        <v>12</v>
      </c>
      <c r="AT70" t="s">
        <v>13</v>
      </c>
      <c r="AU70" t="s">
        <v>12</v>
      </c>
      <c r="AV70" t="s">
        <v>13</v>
      </c>
      <c r="AW70" t="s">
        <v>14</v>
      </c>
      <c r="AX70" t="s">
        <v>15</v>
      </c>
      <c r="AY70" t="s">
        <v>15</v>
      </c>
      <c r="AZ70" t="s">
        <v>14</v>
      </c>
      <c r="BA70" t="s">
        <v>14</v>
      </c>
      <c r="BB70" t="s">
        <v>13</v>
      </c>
      <c r="BC70" t="s">
        <v>14</v>
      </c>
      <c r="BD70" t="s">
        <v>13</v>
      </c>
      <c r="BE70" t="s">
        <v>12</v>
      </c>
      <c r="BF70" t="s">
        <v>13</v>
      </c>
      <c r="BG70" t="s">
        <v>12</v>
      </c>
      <c r="BH70" t="s">
        <v>12</v>
      </c>
      <c r="BI70" t="s">
        <v>15</v>
      </c>
      <c r="BJ70" t="s">
        <v>13</v>
      </c>
      <c r="BK70" t="s">
        <v>13</v>
      </c>
      <c r="BL70" t="s">
        <v>15</v>
      </c>
      <c r="BM70" t="s">
        <v>12</v>
      </c>
      <c r="BN70" t="s">
        <v>14</v>
      </c>
      <c r="BO70" t="s">
        <v>13</v>
      </c>
      <c r="BP70" t="s">
        <v>12</v>
      </c>
      <c r="BQ70" t="s">
        <v>12</v>
      </c>
      <c r="BR70" t="s">
        <v>13</v>
      </c>
      <c r="BS70" t="s">
        <v>14</v>
      </c>
      <c r="BT70" t="s">
        <v>14</v>
      </c>
    </row>
    <row r="71" spans="1:72" ht="15">
      <c r="A71" s="16">
        <v>125</v>
      </c>
      <c r="B71">
        <v>17</v>
      </c>
      <c r="C71" t="s">
        <v>74</v>
      </c>
      <c r="D71">
        <v>12</v>
      </c>
      <c r="E71" t="s">
        <v>104</v>
      </c>
      <c r="F71" t="s">
        <v>14</v>
      </c>
      <c r="I71">
        <f t="shared" si="3"/>
        <v>0</v>
      </c>
      <c r="L71">
        <f t="shared" si="4"/>
        <v>0</v>
      </c>
      <c r="M71">
        <f t="shared" si="5"/>
        <v>0</v>
      </c>
      <c r="N71" t="e">
        <f>SUM(I71+#REF!)</f>
        <v>#REF!</v>
      </c>
      <c r="O71" t="s">
        <v>13</v>
      </c>
      <c r="P71" t="s">
        <v>13</v>
      </c>
      <c r="Q71" t="s">
        <v>14</v>
      </c>
      <c r="R71" t="s">
        <v>14</v>
      </c>
      <c r="S71" t="s">
        <v>13</v>
      </c>
      <c r="T71" t="s">
        <v>13</v>
      </c>
      <c r="U71" t="s">
        <v>14</v>
      </c>
      <c r="V71" t="s">
        <v>13</v>
      </c>
      <c r="W71" t="s">
        <v>13</v>
      </c>
      <c r="X71" t="s">
        <v>14</v>
      </c>
      <c r="Y71" t="s">
        <v>13</v>
      </c>
      <c r="Z71" t="s">
        <v>14</v>
      </c>
      <c r="AA71" t="s">
        <v>14</v>
      </c>
      <c r="AB71" t="s">
        <v>14</v>
      </c>
      <c r="AC71" t="s">
        <v>13</v>
      </c>
      <c r="AD71" t="s">
        <v>13</v>
      </c>
      <c r="AE71" t="s">
        <v>13</v>
      </c>
      <c r="AF71" t="s">
        <v>13</v>
      </c>
      <c r="AG71" t="s">
        <v>13</v>
      </c>
      <c r="AH71" t="s">
        <v>13</v>
      </c>
      <c r="AI71" t="s">
        <v>13</v>
      </c>
      <c r="AJ71" t="s">
        <v>13</v>
      </c>
      <c r="AK71" t="s">
        <v>14</v>
      </c>
      <c r="AL71" t="s">
        <v>13</v>
      </c>
      <c r="AM71" t="s">
        <v>12</v>
      </c>
      <c r="AN71" t="s">
        <v>13</v>
      </c>
      <c r="AO71" t="s">
        <v>14</v>
      </c>
      <c r="AP71" t="s">
        <v>13</v>
      </c>
      <c r="AQ71" t="s">
        <v>13</v>
      </c>
      <c r="AR71" t="s">
        <v>14</v>
      </c>
      <c r="AS71" t="s">
        <v>14</v>
      </c>
      <c r="AT71" t="s">
        <v>14</v>
      </c>
      <c r="AU71" t="s">
        <v>14</v>
      </c>
      <c r="AV71" t="s">
        <v>13</v>
      </c>
      <c r="AW71" t="s">
        <v>13</v>
      </c>
      <c r="AX71" t="s">
        <v>13</v>
      </c>
      <c r="AY71" t="s">
        <v>14</v>
      </c>
      <c r="AZ71" t="s">
        <v>14</v>
      </c>
      <c r="BA71" t="s">
        <v>14</v>
      </c>
      <c r="BB71" t="s">
        <v>12</v>
      </c>
      <c r="BC71" t="s">
        <v>13</v>
      </c>
      <c r="BD71" t="s">
        <v>13</v>
      </c>
      <c r="BE71" t="s">
        <v>13</v>
      </c>
      <c r="BF71" t="s">
        <v>13</v>
      </c>
      <c r="BG71" t="s">
        <v>13</v>
      </c>
      <c r="BH71" t="s">
        <v>13</v>
      </c>
      <c r="BI71" t="s">
        <v>13</v>
      </c>
      <c r="BJ71" t="s">
        <v>14</v>
      </c>
      <c r="BK71" t="s">
        <v>13</v>
      </c>
      <c r="BL71" t="s">
        <v>14</v>
      </c>
      <c r="BM71" t="s">
        <v>13</v>
      </c>
      <c r="BN71" t="s">
        <v>13</v>
      </c>
      <c r="BO71" t="s">
        <v>13</v>
      </c>
      <c r="BP71" t="s">
        <v>13</v>
      </c>
      <c r="BQ71" t="s">
        <v>13</v>
      </c>
      <c r="BR71" t="s">
        <v>13</v>
      </c>
      <c r="BS71" t="s">
        <v>13</v>
      </c>
      <c r="BT71" t="s">
        <v>13</v>
      </c>
    </row>
    <row r="72" spans="1:72" ht="15">
      <c r="A72" s="16">
        <v>126</v>
      </c>
      <c r="B72">
        <v>18</v>
      </c>
      <c r="C72" t="s">
        <v>78</v>
      </c>
      <c r="D72">
        <v>12</v>
      </c>
      <c r="E72" t="s">
        <v>104</v>
      </c>
      <c r="F72" t="s">
        <v>14</v>
      </c>
      <c r="I72">
        <f t="shared" si="3"/>
        <v>0</v>
      </c>
      <c r="L72">
        <f t="shared" si="4"/>
        <v>0</v>
      </c>
      <c r="M72">
        <f t="shared" si="5"/>
        <v>0</v>
      </c>
      <c r="N72" t="e">
        <f>SUM(I72+#REF!)</f>
        <v>#REF!</v>
      </c>
      <c r="O72" t="s">
        <v>13</v>
      </c>
      <c r="P72" t="s">
        <v>13</v>
      </c>
      <c r="Q72" t="s">
        <v>13</v>
      </c>
      <c r="R72" t="s">
        <v>12</v>
      </c>
      <c r="S72" t="s">
        <v>13</v>
      </c>
      <c r="T72" t="s">
        <v>13</v>
      </c>
      <c r="U72" t="s">
        <v>13</v>
      </c>
      <c r="V72" t="s">
        <v>12</v>
      </c>
      <c r="W72" t="s">
        <v>12</v>
      </c>
      <c r="X72" t="s">
        <v>13</v>
      </c>
      <c r="Y72" t="s">
        <v>13</v>
      </c>
      <c r="Z72" t="s">
        <v>13</v>
      </c>
      <c r="AA72" t="s">
        <v>13</v>
      </c>
      <c r="AB72" t="s">
        <v>13</v>
      </c>
      <c r="AC72" t="s">
        <v>12</v>
      </c>
      <c r="AD72" t="s">
        <v>13</v>
      </c>
      <c r="AE72" t="s">
        <v>13</v>
      </c>
      <c r="AF72" t="s">
        <v>13</v>
      </c>
      <c r="AG72" t="s">
        <v>13</v>
      </c>
      <c r="AH72" t="s">
        <v>13</v>
      </c>
      <c r="AI72" t="s">
        <v>13</v>
      </c>
      <c r="AJ72" t="s">
        <v>13</v>
      </c>
      <c r="AK72" t="s">
        <v>14</v>
      </c>
      <c r="AL72" t="s">
        <v>13</v>
      </c>
      <c r="AM72" t="s">
        <v>12</v>
      </c>
      <c r="AN72" t="s">
        <v>12</v>
      </c>
      <c r="AO72" t="s">
        <v>13</v>
      </c>
      <c r="AP72" t="s">
        <v>13</v>
      </c>
      <c r="AQ72" t="s">
        <v>13</v>
      </c>
      <c r="AR72" t="s">
        <v>13</v>
      </c>
      <c r="AS72" t="s">
        <v>13</v>
      </c>
      <c r="AT72" t="s">
        <v>13</v>
      </c>
      <c r="AU72" t="s">
        <v>13</v>
      </c>
      <c r="AV72" t="s">
        <v>12</v>
      </c>
      <c r="AW72" t="s">
        <v>13</v>
      </c>
      <c r="AX72" t="s">
        <v>13</v>
      </c>
      <c r="AY72" t="s">
        <v>13</v>
      </c>
      <c r="AZ72" t="s">
        <v>13</v>
      </c>
      <c r="BA72" t="s">
        <v>13</v>
      </c>
      <c r="BB72" t="s">
        <v>13</v>
      </c>
      <c r="BC72" t="s">
        <v>13</v>
      </c>
      <c r="BD72" t="s">
        <v>13</v>
      </c>
      <c r="BE72" t="s">
        <v>13</v>
      </c>
      <c r="BF72" t="s">
        <v>13</v>
      </c>
      <c r="BG72" t="s">
        <v>13</v>
      </c>
      <c r="BH72" t="s">
        <v>13</v>
      </c>
      <c r="BI72" t="s">
        <v>13</v>
      </c>
      <c r="BJ72" t="s">
        <v>13</v>
      </c>
      <c r="BK72" t="s">
        <v>13</v>
      </c>
      <c r="BL72" t="s">
        <v>13</v>
      </c>
      <c r="BM72" t="s">
        <v>13</v>
      </c>
      <c r="BN72" t="s">
        <v>13</v>
      </c>
      <c r="BO72" t="s">
        <v>13</v>
      </c>
      <c r="BP72" t="s">
        <v>13</v>
      </c>
      <c r="BQ72" t="s">
        <v>13</v>
      </c>
      <c r="BR72" t="s">
        <v>13</v>
      </c>
      <c r="BS72" t="s">
        <v>13</v>
      </c>
      <c r="BT72" t="s">
        <v>13</v>
      </c>
    </row>
    <row r="73" spans="1:72" ht="15">
      <c r="A73" s="16">
        <v>127</v>
      </c>
      <c r="B73">
        <v>17</v>
      </c>
      <c r="C73" t="s">
        <v>78</v>
      </c>
      <c r="D73">
        <v>12</v>
      </c>
      <c r="E73" t="s">
        <v>104</v>
      </c>
      <c r="F73" t="s">
        <v>14</v>
      </c>
      <c r="I73">
        <f t="shared" si="3"/>
        <v>0</v>
      </c>
      <c r="L73">
        <f t="shared" si="4"/>
        <v>0</v>
      </c>
      <c r="M73">
        <f t="shared" si="5"/>
        <v>0</v>
      </c>
      <c r="N73" t="e">
        <f>SUM(I73+#REF!)</f>
        <v>#REF!</v>
      </c>
      <c r="O73" t="s">
        <v>12</v>
      </c>
      <c r="P73" t="s">
        <v>12</v>
      </c>
      <c r="Q73" t="s">
        <v>14</v>
      </c>
      <c r="R73" t="s">
        <v>13</v>
      </c>
      <c r="S73" t="s">
        <v>12</v>
      </c>
      <c r="T73" t="s">
        <v>12</v>
      </c>
      <c r="U73" t="s">
        <v>13</v>
      </c>
      <c r="V73" t="s">
        <v>12</v>
      </c>
      <c r="W73" t="s">
        <v>12</v>
      </c>
      <c r="X73" t="s">
        <v>13</v>
      </c>
      <c r="Y73" t="s">
        <v>14</v>
      </c>
      <c r="Z73" t="s">
        <v>13</v>
      </c>
      <c r="AA73" t="s">
        <v>14</v>
      </c>
      <c r="AB73" t="s">
        <v>14</v>
      </c>
      <c r="AC73" t="s">
        <v>13</v>
      </c>
      <c r="AD73" t="s">
        <v>13</v>
      </c>
      <c r="AE73" t="s">
        <v>12</v>
      </c>
      <c r="AF73" t="s">
        <v>13</v>
      </c>
      <c r="AG73" t="s">
        <v>12</v>
      </c>
      <c r="AH73" t="s">
        <v>13</v>
      </c>
      <c r="AI73" t="s">
        <v>13</v>
      </c>
      <c r="AJ73" t="s">
        <v>15</v>
      </c>
      <c r="AK73" t="s">
        <v>14</v>
      </c>
      <c r="AL73" t="s">
        <v>15</v>
      </c>
      <c r="AM73" t="s">
        <v>15</v>
      </c>
      <c r="AN73" t="s">
        <v>12</v>
      </c>
      <c r="AO73" t="s">
        <v>14</v>
      </c>
      <c r="AP73" t="s">
        <v>12</v>
      </c>
      <c r="AQ73" t="s">
        <v>15</v>
      </c>
      <c r="AR73" t="s">
        <v>13</v>
      </c>
      <c r="AS73" t="s">
        <v>14</v>
      </c>
      <c r="AT73" t="s">
        <v>13</v>
      </c>
      <c r="AU73" t="s">
        <v>12</v>
      </c>
      <c r="AV73" t="s">
        <v>12</v>
      </c>
      <c r="AW73" t="s">
        <v>12</v>
      </c>
      <c r="AX73" t="s">
        <v>13</v>
      </c>
      <c r="AY73" t="s">
        <v>13</v>
      </c>
      <c r="AZ73" t="s">
        <v>13</v>
      </c>
      <c r="BA73" t="s">
        <v>12</v>
      </c>
      <c r="BB73" t="s">
        <v>12</v>
      </c>
      <c r="BC73" t="s">
        <v>13</v>
      </c>
      <c r="BD73" t="s">
        <v>12</v>
      </c>
      <c r="BE73" t="s">
        <v>12</v>
      </c>
      <c r="BF73" t="s">
        <v>12</v>
      </c>
      <c r="BG73" t="s">
        <v>13</v>
      </c>
      <c r="BH73" t="s">
        <v>12</v>
      </c>
      <c r="BI73" t="s">
        <v>12</v>
      </c>
      <c r="BJ73" t="s">
        <v>13</v>
      </c>
      <c r="BK73" t="s">
        <v>12</v>
      </c>
      <c r="BL73" t="s">
        <v>12</v>
      </c>
      <c r="BM73" t="s">
        <v>12</v>
      </c>
      <c r="BN73" t="s">
        <v>13</v>
      </c>
      <c r="BO73" t="s">
        <v>13</v>
      </c>
      <c r="BP73" t="s">
        <v>12</v>
      </c>
      <c r="BQ73" t="s">
        <v>12</v>
      </c>
      <c r="BR73" t="s">
        <v>13</v>
      </c>
      <c r="BS73" t="s">
        <v>13</v>
      </c>
      <c r="BT73" t="s">
        <v>13</v>
      </c>
    </row>
    <row r="74" spans="1:72" ht="15">
      <c r="A74" s="18">
        <v>128</v>
      </c>
      <c r="B74">
        <v>19</v>
      </c>
      <c r="C74" t="s">
        <v>78</v>
      </c>
      <c r="D74">
        <v>12</v>
      </c>
      <c r="E74" t="s">
        <v>104</v>
      </c>
      <c r="F74" s="18" t="s">
        <v>105</v>
      </c>
      <c r="I74">
        <f t="shared" si="3"/>
        <v>0</v>
      </c>
      <c r="L74">
        <f t="shared" si="4"/>
        <v>0</v>
      </c>
      <c r="M74">
        <f t="shared" si="5"/>
        <v>0</v>
      </c>
      <c r="N74" t="e">
        <f>SUM(I74+#REF!)</f>
        <v>#REF!</v>
      </c>
      <c r="O74" t="s">
        <v>13</v>
      </c>
      <c r="P74" t="s">
        <v>13</v>
      </c>
      <c r="Q74" t="s">
        <v>13</v>
      </c>
      <c r="R74" t="s">
        <v>13</v>
      </c>
      <c r="S74" t="s">
        <v>13</v>
      </c>
      <c r="T74" t="s">
        <v>13</v>
      </c>
      <c r="U74" t="s">
        <v>13</v>
      </c>
      <c r="V74" t="s">
        <v>13</v>
      </c>
      <c r="W74" t="s">
        <v>12</v>
      </c>
      <c r="X74" t="s">
        <v>13</v>
      </c>
      <c r="Y74" t="s">
        <v>13</v>
      </c>
      <c r="Z74" t="s">
        <v>13</v>
      </c>
      <c r="AA74" t="s">
        <v>13</v>
      </c>
      <c r="AB74" t="s">
        <v>13</v>
      </c>
      <c r="AC74" t="s">
        <v>13</v>
      </c>
      <c r="AD74" t="s">
        <v>13</v>
      </c>
      <c r="AE74" t="s">
        <v>13</v>
      </c>
      <c r="AF74" t="s">
        <v>13</v>
      </c>
      <c r="AG74" t="s">
        <v>13</v>
      </c>
      <c r="AH74" t="s">
        <v>13</v>
      </c>
      <c r="AI74" t="s">
        <v>13</v>
      </c>
      <c r="AJ74" t="s">
        <v>13</v>
      </c>
      <c r="AK74" t="s">
        <v>13</v>
      </c>
      <c r="AL74" t="s">
        <v>12</v>
      </c>
      <c r="AM74" t="s">
        <v>13</v>
      </c>
      <c r="AN74" t="s">
        <v>12</v>
      </c>
      <c r="AO74" t="s">
        <v>13</v>
      </c>
      <c r="AP74" t="s">
        <v>13</v>
      </c>
      <c r="AQ74" t="s">
        <v>13</v>
      </c>
      <c r="AR74" t="s">
        <v>13</v>
      </c>
      <c r="AS74" t="s">
        <v>13</v>
      </c>
      <c r="AT74" t="s">
        <v>13</v>
      </c>
      <c r="AU74" t="s">
        <v>13</v>
      </c>
      <c r="AV74" t="s">
        <v>13</v>
      </c>
      <c r="AW74" t="s">
        <v>13</v>
      </c>
      <c r="AX74" t="s">
        <v>13</v>
      </c>
      <c r="AY74" t="s">
        <v>13</v>
      </c>
      <c r="AZ74" t="s">
        <v>13</v>
      </c>
      <c r="BA74" t="s">
        <v>13</v>
      </c>
      <c r="BB74" t="s">
        <v>13</v>
      </c>
      <c r="BC74" t="s">
        <v>13</v>
      </c>
      <c r="BD74" t="s">
        <v>13</v>
      </c>
      <c r="BE74" t="s">
        <v>13</v>
      </c>
      <c r="BF74" t="s">
        <v>13</v>
      </c>
      <c r="BG74" t="s">
        <v>13</v>
      </c>
      <c r="BH74" t="s">
        <v>13</v>
      </c>
      <c r="BI74" t="s">
        <v>13</v>
      </c>
      <c r="BJ74" t="s">
        <v>13</v>
      </c>
      <c r="BK74" t="s">
        <v>13</v>
      </c>
      <c r="BL74" t="s">
        <v>13</v>
      </c>
      <c r="BM74" t="s">
        <v>13</v>
      </c>
      <c r="BN74" t="s">
        <v>13</v>
      </c>
      <c r="BO74" t="s">
        <v>13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</row>
    <row r="75" spans="1:72" ht="15">
      <c r="A75" s="18">
        <v>129</v>
      </c>
      <c r="B75">
        <v>17</v>
      </c>
      <c r="C75" t="s">
        <v>74</v>
      </c>
      <c r="D75">
        <v>12</v>
      </c>
      <c r="E75" t="s">
        <v>104</v>
      </c>
      <c r="F75" s="18" t="s">
        <v>105</v>
      </c>
      <c r="I75">
        <f t="shared" si="3"/>
        <v>0</v>
      </c>
      <c r="L75">
        <f t="shared" si="4"/>
        <v>0</v>
      </c>
      <c r="M75">
        <f t="shared" si="5"/>
        <v>0</v>
      </c>
      <c r="N75" t="e">
        <f>SUM(I75+#REF!)</f>
        <v>#REF!</v>
      </c>
      <c r="O75" t="s">
        <v>13</v>
      </c>
      <c r="P75" t="s">
        <v>13</v>
      </c>
      <c r="Q75" t="s">
        <v>14</v>
      </c>
      <c r="R75" t="s">
        <v>14</v>
      </c>
      <c r="S75" t="s">
        <v>13</v>
      </c>
      <c r="T75" t="s">
        <v>13</v>
      </c>
      <c r="U75" t="s">
        <v>14</v>
      </c>
      <c r="V75" t="s">
        <v>12</v>
      </c>
      <c r="W75" t="s">
        <v>13</v>
      </c>
      <c r="X75" t="s">
        <v>14</v>
      </c>
      <c r="Y75" t="s">
        <v>13</v>
      </c>
      <c r="Z75" t="s">
        <v>13</v>
      </c>
      <c r="AA75" t="s">
        <v>13</v>
      </c>
      <c r="AB75" t="s">
        <v>13</v>
      </c>
      <c r="AC75" t="s">
        <v>13</v>
      </c>
      <c r="AD75" t="s">
        <v>13</v>
      </c>
      <c r="AE75" t="s">
        <v>13</v>
      </c>
      <c r="AF75" t="s">
        <v>13</v>
      </c>
      <c r="AG75" t="s">
        <v>13</v>
      </c>
      <c r="AH75" t="s">
        <v>13</v>
      </c>
      <c r="AI75" t="s">
        <v>13</v>
      </c>
      <c r="AJ75" t="s">
        <v>13</v>
      </c>
      <c r="AK75" t="s">
        <v>13</v>
      </c>
      <c r="AL75" t="s">
        <v>13</v>
      </c>
      <c r="AM75" t="s">
        <v>13</v>
      </c>
      <c r="AN75" t="s">
        <v>13</v>
      </c>
      <c r="AO75" t="s">
        <v>13</v>
      </c>
      <c r="AP75" t="s">
        <v>14</v>
      </c>
      <c r="AQ75" t="s">
        <v>13</v>
      </c>
      <c r="AR75" t="s">
        <v>13</v>
      </c>
      <c r="AS75" t="s">
        <v>14</v>
      </c>
      <c r="AT75" t="s">
        <v>13</v>
      </c>
      <c r="AU75" t="s">
        <v>13</v>
      </c>
      <c r="AV75" t="s">
        <v>13</v>
      </c>
      <c r="AW75" t="s">
        <v>14</v>
      </c>
      <c r="AX75" t="s">
        <v>13</v>
      </c>
      <c r="AY75" t="s">
        <v>13</v>
      </c>
      <c r="AZ75" t="s">
        <v>13</v>
      </c>
      <c r="BA75" t="s">
        <v>12</v>
      </c>
      <c r="BB75" t="s">
        <v>13</v>
      </c>
      <c r="BC75" t="s">
        <v>13</v>
      </c>
      <c r="BD75" t="s">
        <v>13</v>
      </c>
      <c r="BE75" t="s">
        <v>14</v>
      </c>
      <c r="BF75" t="s">
        <v>13</v>
      </c>
      <c r="BG75" t="s">
        <v>13</v>
      </c>
      <c r="BH75" t="s">
        <v>14</v>
      </c>
      <c r="BI75" t="s">
        <v>13</v>
      </c>
      <c r="BJ75" t="s">
        <v>13</v>
      </c>
      <c r="BK75" t="s">
        <v>13</v>
      </c>
      <c r="BL75" t="s">
        <v>14</v>
      </c>
      <c r="BM75" t="s">
        <v>13</v>
      </c>
      <c r="BN75" t="s">
        <v>13</v>
      </c>
      <c r="BO75" t="s">
        <v>13</v>
      </c>
      <c r="BP75" t="s">
        <v>12</v>
      </c>
      <c r="BQ75" t="s">
        <v>13</v>
      </c>
      <c r="BR75" t="s">
        <v>13</v>
      </c>
      <c r="BS75" t="s">
        <v>14</v>
      </c>
      <c r="BT75" t="s">
        <v>13</v>
      </c>
    </row>
    <row r="76" spans="1:72" ht="15">
      <c r="A76" s="18">
        <v>130</v>
      </c>
      <c r="B76">
        <v>17</v>
      </c>
      <c r="C76" t="s">
        <v>74</v>
      </c>
      <c r="D76">
        <v>12</v>
      </c>
      <c r="E76" t="s">
        <v>104</v>
      </c>
      <c r="F76" s="18" t="s">
        <v>105</v>
      </c>
      <c r="I76">
        <f t="shared" si="3"/>
        <v>0</v>
      </c>
      <c r="L76">
        <f t="shared" si="4"/>
        <v>0</v>
      </c>
      <c r="M76">
        <f t="shared" si="5"/>
        <v>0</v>
      </c>
      <c r="N76" t="e">
        <f>SUM(I76+#REF!)</f>
        <v>#REF!</v>
      </c>
      <c r="O76" t="s">
        <v>13</v>
      </c>
      <c r="P76" t="s">
        <v>13</v>
      </c>
      <c r="Q76" t="s">
        <v>13</v>
      </c>
      <c r="R76" t="s">
        <v>13</v>
      </c>
      <c r="S76" t="s">
        <v>13</v>
      </c>
      <c r="T76" t="s">
        <v>13</v>
      </c>
      <c r="U76" t="s">
        <v>13</v>
      </c>
      <c r="V76" t="s">
        <v>12</v>
      </c>
      <c r="W76" t="s">
        <v>13</v>
      </c>
      <c r="X76" t="s">
        <v>13</v>
      </c>
      <c r="Y76" t="s">
        <v>13</v>
      </c>
      <c r="Z76" t="s">
        <v>13</v>
      </c>
      <c r="AA76" t="s">
        <v>13</v>
      </c>
      <c r="AB76" t="s">
        <v>14</v>
      </c>
      <c r="AC76" t="s">
        <v>13</v>
      </c>
      <c r="AD76" t="s">
        <v>13</v>
      </c>
      <c r="AE76" t="s">
        <v>13</v>
      </c>
      <c r="AF76" t="s">
        <v>13</v>
      </c>
      <c r="AG76" t="s">
        <v>13</v>
      </c>
      <c r="AH76" t="s">
        <v>13</v>
      </c>
      <c r="AI76" t="s">
        <v>13</v>
      </c>
      <c r="AJ76" t="s">
        <v>13</v>
      </c>
      <c r="AK76" t="s">
        <v>13</v>
      </c>
      <c r="AL76" t="s">
        <v>13</v>
      </c>
      <c r="AM76" t="s">
        <v>13</v>
      </c>
      <c r="AN76" t="s">
        <v>14</v>
      </c>
      <c r="AO76" t="s">
        <v>13</v>
      </c>
      <c r="AP76" t="s">
        <v>14</v>
      </c>
      <c r="AQ76" t="s">
        <v>14</v>
      </c>
      <c r="AR76" t="s">
        <v>13</v>
      </c>
      <c r="AS76" t="s">
        <v>13</v>
      </c>
      <c r="AT76" t="s">
        <v>13</v>
      </c>
      <c r="AU76" t="s">
        <v>13</v>
      </c>
      <c r="AV76" t="s">
        <v>13</v>
      </c>
      <c r="AW76" t="s">
        <v>13</v>
      </c>
      <c r="AX76" t="s">
        <v>13</v>
      </c>
      <c r="AY76" t="s">
        <v>13</v>
      </c>
      <c r="AZ76" t="s">
        <v>13</v>
      </c>
      <c r="BA76" t="s">
        <v>14</v>
      </c>
      <c r="BB76" t="s">
        <v>13</v>
      </c>
      <c r="BC76" t="s">
        <v>13</v>
      </c>
      <c r="BD76" t="s">
        <v>14</v>
      </c>
      <c r="BE76" t="s">
        <v>13</v>
      </c>
      <c r="BF76" t="s">
        <v>13</v>
      </c>
      <c r="BG76" t="s">
        <v>13</v>
      </c>
      <c r="BH76" t="s">
        <v>13</v>
      </c>
      <c r="BI76" t="s">
        <v>13</v>
      </c>
      <c r="BJ76" t="s">
        <v>13</v>
      </c>
      <c r="BK76" t="s">
        <v>13</v>
      </c>
      <c r="BL76" t="s">
        <v>13</v>
      </c>
      <c r="BM76" t="s">
        <v>13</v>
      </c>
      <c r="BN76" t="s">
        <v>14</v>
      </c>
      <c r="BO76" t="s">
        <v>13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</row>
    <row r="77" spans="1:72" ht="15">
      <c r="A77" s="18">
        <v>131</v>
      </c>
      <c r="B77">
        <v>17</v>
      </c>
      <c r="C77" t="s">
        <v>78</v>
      </c>
      <c r="D77">
        <v>12</v>
      </c>
      <c r="E77" t="s">
        <v>104</v>
      </c>
      <c r="F77" s="18" t="s">
        <v>105</v>
      </c>
      <c r="I77">
        <f t="shared" si="3"/>
        <v>0</v>
      </c>
      <c r="L77">
        <f t="shared" si="4"/>
        <v>0</v>
      </c>
      <c r="M77">
        <f t="shared" si="5"/>
        <v>0</v>
      </c>
      <c r="N77" t="e">
        <f>SUM(I77+#REF!)</f>
        <v>#REF!</v>
      </c>
      <c r="O77" t="s">
        <v>13</v>
      </c>
      <c r="P77" t="s">
        <v>13</v>
      </c>
      <c r="Q77" t="s">
        <v>13</v>
      </c>
      <c r="R77" t="s">
        <v>13</v>
      </c>
      <c r="S77" t="s">
        <v>12</v>
      </c>
      <c r="T77" t="s">
        <v>13</v>
      </c>
      <c r="U77" t="s">
        <v>13</v>
      </c>
      <c r="V77" t="s">
        <v>13</v>
      </c>
      <c r="W77" t="s">
        <v>13</v>
      </c>
      <c r="X77" t="s">
        <v>14</v>
      </c>
      <c r="Y77" t="s">
        <v>13</v>
      </c>
      <c r="Z77" t="s">
        <v>13</v>
      </c>
      <c r="AA77" t="s">
        <v>13</v>
      </c>
      <c r="AB77" t="s">
        <v>14</v>
      </c>
      <c r="AC77" t="s">
        <v>13</v>
      </c>
      <c r="AD77" t="s">
        <v>13</v>
      </c>
      <c r="AE77" t="s">
        <v>14</v>
      </c>
      <c r="AF77" t="s">
        <v>13</v>
      </c>
      <c r="AG77" t="s">
        <v>13</v>
      </c>
      <c r="AH77" t="s">
        <v>13</v>
      </c>
      <c r="AI77" t="s">
        <v>13</v>
      </c>
      <c r="AJ77" t="s">
        <v>13</v>
      </c>
      <c r="AK77" t="s">
        <v>14</v>
      </c>
      <c r="AL77" t="s">
        <v>13</v>
      </c>
      <c r="AM77" t="s">
        <v>13</v>
      </c>
      <c r="AN77" t="s">
        <v>13</v>
      </c>
      <c r="AO77" t="s">
        <v>14</v>
      </c>
      <c r="AP77" t="s">
        <v>13</v>
      </c>
      <c r="AQ77" t="s">
        <v>13</v>
      </c>
      <c r="AR77" t="s">
        <v>13</v>
      </c>
      <c r="AS77" t="s">
        <v>13</v>
      </c>
      <c r="AT77" t="s">
        <v>13</v>
      </c>
      <c r="AU77" t="s">
        <v>14</v>
      </c>
      <c r="AV77" t="s">
        <v>13</v>
      </c>
      <c r="AW77" t="s">
        <v>13</v>
      </c>
      <c r="AX77" t="s">
        <v>13</v>
      </c>
      <c r="AY77" t="s">
        <v>13</v>
      </c>
      <c r="AZ77" t="s">
        <v>13</v>
      </c>
      <c r="BA77" t="s">
        <v>14</v>
      </c>
      <c r="BB77" t="s">
        <v>13</v>
      </c>
      <c r="BC77" t="s">
        <v>13</v>
      </c>
      <c r="BD77" t="s">
        <v>13</v>
      </c>
      <c r="BE77" t="s">
        <v>14</v>
      </c>
      <c r="BF77" t="s">
        <v>13</v>
      </c>
      <c r="BG77" t="s">
        <v>13</v>
      </c>
      <c r="BH77" t="s">
        <v>13</v>
      </c>
      <c r="BI77" t="s">
        <v>13</v>
      </c>
      <c r="BJ77" t="s">
        <v>14</v>
      </c>
      <c r="BK77" t="s">
        <v>13</v>
      </c>
      <c r="BL77" t="s">
        <v>13</v>
      </c>
      <c r="BM77" t="s">
        <v>14</v>
      </c>
      <c r="BN77" t="s">
        <v>14</v>
      </c>
      <c r="BO77" t="s">
        <v>14</v>
      </c>
      <c r="BP77" t="s">
        <v>14</v>
      </c>
      <c r="BQ77" t="s">
        <v>14</v>
      </c>
      <c r="BR77" t="s">
        <v>14</v>
      </c>
      <c r="BS77" t="s">
        <v>14</v>
      </c>
      <c r="BT77" t="s">
        <v>13</v>
      </c>
    </row>
    <row r="78" spans="1:72" ht="15">
      <c r="A78" s="18">
        <v>132</v>
      </c>
      <c r="B78">
        <v>17</v>
      </c>
      <c r="C78" t="s">
        <v>78</v>
      </c>
      <c r="D78">
        <v>12</v>
      </c>
      <c r="E78" t="s">
        <v>104</v>
      </c>
      <c r="F78" s="18" t="s">
        <v>105</v>
      </c>
      <c r="H78" s="16"/>
      <c r="I78">
        <f t="shared" si="3"/>
        <v>0</v>
      </c>
      <c r="L78">
        <f t="shared" si="4"/>
        <v>0</v>
      </c>
      <c r="M78">
        <f t="shared" si="5"/>
        <v>0</v>
      </c>
      <c r="N78" t="e">
        <f>SUM(I78+#REF!)</f>
        <v>#REF!</v>
      </c>
      <c r="O78" t="s">
        <v>14</v>
      </c>
      <c r="P78" t="s">
        <v>14</v>
      </c>
      <c r="Q78" t="s">
        <v>14</v>
      </c>
      <c r="R78" t="s">
        <v>14</v>
      </c>
      <c r="S78" t="s">
        <v>14</v>
      </c>
      <c r="T78" t="s">
        <v>14</v>
      </c>
      <c r="U78" t="s">
        <v>14</v>
      </c>
      <c r="V78" t="s">
        <v>14</v>
      </c>
      <c r="W78" t="s">
        <v>14</v>
      </c>
      <c r="X78" t="s">
        <v>13</v>
      </c>
      <c r="Y78" t="s">
        <v>13</v>
      </c>
      <c r="Z78" t="s">
        <v>13</v>
      </c>
      <c r="AA78" t="s">
        <v>13</v>
      </c>
      <c r="AB78" t="s">
        <v>13</v>
      </c>
      <c r="AC78" t="s">
        <v>13</v>
      </c>
      <c r="AD78" t="s">
        <v>13</v>
      </c>
      <c r="AE78" t="s">
        <v>13</v>
      </c>
      <c r="AF78" t="s">
        <v>13</v>
      </c>
      <c r="AG78" t="s">
        <v>13</v>
      </c>
      <c r="AH78" t="s">
        <v>13</v>
      </c>
      <c r="AI78" t="s">
        <v>13</v>
      </c>
      <c r="AJ78" t="s">
        <v>14</v>
      </c>
      <c r="AK78" t="s">
        <v>14</v>
      </c>
      <c r="AL78" t="s">
        <v>14</v>
      </c>
      <c r="AM78" t="s">
        <v>14</v>
      </c>
      <c r="AN78" t="s">
        <v>14</v>
      </c>
      <c r="AO78" t="s">
        <v>14</v>
      </c>
      <c r="AP78" t="s">
        <v>14</v>
      </c>
      <c r="AQ78" t="s">
        <v>14</v>
      </c>
      <c r="AR78" t="s">
        <v>14</v>
      </c>
      <c r="AS78" t="s">
        <v>14</v>
      </c>
      <c r="AT78" t="s">
        <v>14</v>
      </c>
      <c r="AU78" t="s">
        <v>14</v>
      </c>
      <c r="AV78" t="s">
        <v>14</v>
      </c>
      <c r="AW78" t="s">
        <v>14</v>
      </c>
      <c r="AX78" t="s">
        <v>14</v>
      </c>
      <c r="AY78" t="s">
        <v>13</v>
      </c>
      <c r="AZ78" t="s">
        <v>13</v>
      </c>
      <c r="BA78" t="s">
        <v>13</v>
      </c>
      <c r="BB78" t="s">
        <v>13</v>
      </c>
      <c r="BC78" t="s">
        <v>13</v>
      </c>
      <c r="BD78" t="s">
        <v>13</v>
      </c>
      <c r="BE78" t="s">
        <v>13</v>
      </c>
      <c r="BF78" t="s">
        <v>13</v>
      </c>
      <c r="BG78" t="s">
        <v>13</v>
      </c>
      <c r="BH78" t="s">
        <v>13</v>
      </c>
      <c r="BI78" t="s">
        <v>13</v>
      </c>
      <c r="BJ78" t="s">
        <v>13</v>
      </c>
      <c r="BK78" t="s">
        <v>13</v>
      </c>
      <c r="BL78" t="s">
        <v>13</v>
      </c>
      <c r="BM78" t="s">
        <v>13</v>
      </c>
      <c r="BN78" t="s">
        <v>13</v>
      </c>
      <c r="BO78" t="s">
        <v>13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</row>
    <row r="79" spans="1:72" ht="15">
      <c r="A79" s="18">
        <v>133</v>
      </c>
      <c r="B79">
        <v>18</v>
      </c>
      <c r="C79" t="s">
        <v>78</v>
      </c>
      <c r="D79">
        <v>12</v>
      </c>
      <c r="E79" t="s">
        <v>104</v>
      </c>
      <c r="F79" s="18" t="s">
        <v>105</v>
      </c>
      <c r="G79">
        <v>7</v>
      </c>
      <c r="H79" s="16"/>
      <c r="I79">
        <f t="shared" si="3"/>
        <v>1</v>
      </c>
      <c r="L79">
        <f t="shared" si="4"/>
        <v>0</v>
      </c>
      <c r="M79">
        <f t="shared" si="5"/>
        <v>1</v>
      </c>
      <c r="N79" t="e">
        <f>SUM(I79+#REF!)</f>
        <v>#REF!</v>
      </c>
      <c r="O79" t="s">
        <v>13</v>
      </c>
      <c r="P79" t="s">
        <v>13</v>
      </c>
      <c r="Q79" t="s">
        <v>13</v>
      </c>
      <c r="R79" t="s">
        <v>14</v>
      </c>
      <c r="S79" t="s">
        <v>14</v>
      </c>
      <c r="T79" t="s">
        <v>13</v>
      </c>
      <c r="U79" t="s">
        <v>14</v>
      </c>
      <c r="V79" t="s">
        <v>14</v>
      </c>
      <c r="W79" t="s">
        <v>14</v>
      </c>
      <c r="X79" t="s">
        <v>14</v>
      </c>
      <c r="Y79" t="s">
        <v>13</v>
      </c>
      <c r="Z79" t="s">
        <v>13</v>
      </c>
      <c r="AA79" t="s">
        <v>14</v>
      </c>
      <c r="AB79" t="s">
        <v>13</v>
      </c>
      <c r="AC79" t="s">
        <v>13</v>
      </c>
      <c r="AD79" t="s">
        <v>12</v>
      </c>
      <c r="AE79" t="s">
        <v>13</v>
      </c>
      <c r="AF79" t="s">
        <v>14</v>
      </c>
      <c r="AG79" t="s">
        <v>13</v>
      </c>
      <c r="AH79" t="s">
        <v>14</v>
      </c>
      <c r="AI79" t="s">
        <v>14</v>
      </c>
      <c r="AJ79" t="s">
        <v>13</v>
      </c>
      <c r="AK79" t="s">
        <v>12</v>
      </c>
      <c r="AL79" t="s">
        <v>14</v>
      </c>
      <c r="AM79" t="s">
        <v>13</v>
      </c>
      <c r="AN79" t="s">
        <v>13</v>
      </c>
      <c r="AO79" t="s">
        <v>13</v>
      </c>
      <c r="AP79" t="s">
        <v>14</v>
      </c>
      <c r="AQ79" t="s">
        <v>13</v>
      </c>
      <c r="AR79" t="s">
        <v>14</v>
      </c>
      <c r="AS79" t="s">
        <v>14</v>
      </c>
      <c r="AT79" t="s">
        <v>14</v>
      </c>
      <c r="AU79" t="s">
        <v>13</v>
      </c>
      <c r="AV79" t="s">
        <v>13</v>
      </c>
      <c r="AW79" t="s">
        <v>13</v>
      </c>
      <c r="AX79" t="s">
        <v>13</v>
      </c>
      <c r="AY79" t="s">
        <v>13</v>
      </c>
      <c r="AZ79" t="s">
        <v>13</v>
      </c>
      <c r="BA79" t="s">
        <v>14</v>
      </c>
      <c r="BB79" t="s">
        <v>14</v>
      </c>
      <c r="BC79" t="s">
        <v>14</v>
      </c>
      <c r="BD79" t="s">
        <v>13</v>
      </c>
      <c r="BE79" t="s">
        <v>13</v>
      </c>
      <c r="BF79" t="s">
        <v>14</v>
      </c>
      <c r="BG79" t="s">
        <v>13</v>
      </c>
      <c r="BH79" t="s">
        <v>13</v>
      </c>
      <c r="BI79" t="s">
        <v>14</v>
      </c>
      <c r="BJ79" t="s">
        <v>13</v>
      </c>
      <c r="BK79" t="s">
        <v>13</v>
      </c>
      <c r="BL79" t="s">
        <v>13</v>
      </c>
      <c r="BM79" t="s">
        <v>13</v>
      </c>
      <c r="BN79" t="s">
        <v>13</v>
      </c>
      <c r="BO79" t="s">
        <v>14</v>
      </c>
      <c r="BP79" t="s">
        <v>14</v>
      </c>
      <c r="BQ79" t="s">
        <v>13</v>
      </c>
      <c r="BR79" t="s">
        <v>14</v>
      </c>
      <c r="BS79" t="s">
        <v>14</v>
      </c>
      <c r="BT79" t="s">
        <v>14</v>
      </c>
    </row>
    <row r="80" spans="1:72" ht="15">
      <c r="A80" s="18">
        <v>134</v>
      </c>
      <c r="B80">
        <v>17</v>
      </c>
      <c r="C80" t="s">
        <v>78</v>
      </c>
      <c r="D80">
        <v>12</v>
      </c>
      <c r="E80" t="s">
        <v>104</v>
      </c>
      <c r="F80" s="18" t="s">
        <v>105</v>
      </c>
      <c r="H80" s="16"/>
      <c r="I80">
        <f t="shared" si="3"/>
        <v>0</v>
      </c>
      <c r="L80">
        <f t="shared" si="4"/>
        <v>0</v>
      </c>
      <c r="M80">
        <f t="shared" si="5"/>
        <v>0</v>
      </c>
      <c r="N80" t="e">
        <f>SUM(I80+#REF!)</f>
        <v>#REF!</v>
      </c>
      <c r="O80" t="s">
        <v>13</v>
      </c>
      <c r="P80" t="s">
        <v>13</v>
      </c>
      <c r="Q80" t="s">
        <v>13</v>
      </c>
      <c r="R80" t="s">
        <v>13</v>
      </c>
      <c r="S80" t="s">
        <v>12</v>
      </c>
      <c r="T80" t="s">
        <v>13</v>
      </c>
      <c r="U80" t="s">
        <v>12</v>
      </c>
      <c r="V80" t="s">
        <v>13</v>
      </c>
      <c r="W80" t="s">
        <v>12</v>
      </c>
      <c r="X80" t="s">
        <v>14</v>
      </c>
      <c r="Y80" t="s">
        <v>13</v>
      </c>
      <c r="Z80" t="s">
        <v>13</v>
      </c>
      <c r="AA80" t="s">
        <v>13</v>
      </c>
      <c r="AB80" t="s">
        <v>13</v>
      </c>
      <c r="AC80" t="s">
        <v>13</v>
      </c>
      <c r="AD80" t="s">
        <v>13</v>
      </c>
      <c r="AE80" t="s">
        <v>13</v>
      </c>
      <c r="AF80" t="s">
        <v>13</v>
      </c>
      <c r="AG80" t="s">
        <v>12</v>
      </c>
      <c r="AH80" t="s">
        <v>13</v>
      </c>
      <c r="AI80" t="s">
        <v>13</v>
      </c>
      <c r="AJ80" t="s">
        <v>13</v>
      </c>
      <c r="AK80" t="s">
        <v>13</v>
      </c>
      <c r="AL80" t="s">
        <v>12</v>
      </c>
      <c r="AM80" t="s">
        <v>13</v>
      </c>
      <c r="AN80" t="s">
        <v>14</v>
      </c>
      <c r="AO80" t="s">
        <v>13</v>
      </c>
      <c r="AP80" t="s">
        <v>13</v>
      </c>
      <c r="AQ80" t="s">
        <v>13</v>
      </c>
      <c r="AR80" t="s">
        <v>14</v>
      </c>
      <c r="AS80" t="s">
        <v>13</v>
      </c>
      <c r="AT80" t="s">
        <v>14</v>
      </c>
      <c r="AU80" t="s">
        <v>13</v>
      </c>
      <c r="AV80" t="s">
        <v>13</v>
      </c>
      <c r="AW80" t="s">
        <v>13</v>
      </c>
      <c r="AX80" t="s">
        <v>13</v>
      </c>
      <c r="AY80" t="s">
        <v>13</v>
      </c>
      <c r="AZ80" t="s">
        <v>13</v>
      </c>
      <c r="BA80" t="s">
        <v>12</v>
      </c>
      <c r="BB80" t="s">
        <v>14</v>
      </c>
      <c r="BC80" t="s">
        <v>13</v>
      </c>
      <c r="BD80" t="s">
        <v>13</v>
      </c>
      <c r="BE80" t="s">
        <v>13</v>
      </c>
      <c r="BF80" t="s">
        <v>13</v>
      </c>
      <c r="BG80" t="s">
        <v>14</v>
      </c>
      <c r="BH80" t="s">
        <v>14</v>
      </c>
      <c r="BI80" t="s">
        <v>14</v>
      </c>
      <c r="BJ80" t="s">
        <v>13</v>
      </c>
      <c r="BK80" t="s">
        <v>14</v>
      </c>
      <c r="BL80" t="s">
        <v>13</v>
      </c>
      <c r="BM80" t="s">
        <v>12</v>
      </c>
      <c r="BN80" t="s">
        <v>12</v>
      </c>
      <c r="BO80" t="s">
        <v>12</v>
      </c>
      <c r="BP80" t="s">
        <v>12</v>
      </c>
      <c r="BQ80" t="s">
        <v>12</v>
      </c>
      <c r="BR80" t="s">
        <v>12</v>
      </c>
      <c r="BS80" t="s">
        <v>13</v>
      </c>
      <c r="BT80" t="s">
        <v>13</v>
      </c>
    </row>
    <row r="81" spans="1:72" ht="15">
      <c r="A81" s="18">
        <v>135</v>
      </c>
      <c r="B81">
        <v>18</v>
      </c>
      <c r="C81" t="s">
        <v>74</v>
      </c>
      <c r="D81">
        <v>12</v>
      </c>
      <c r="E81" t="s">
        <v>104</v>
      </c>
      <c r="F81" s="18" t="s">
        <v>105</v>
      </c>
      <c r="H81" s="16"/>
      <c r="I81">
        <f t="shared" si="3"/>
        <v>0</v>
      </c>
      <c r="L81">
        <f t="shared" si="4"/>
        <v>0</v>
      </c>
      <c r="M81">
        <f t="shared" si="5"/>
        <v>0</v>
      </c>
      <c r="N81" t="e">
        <f>SUM(I81+#REF!)</f>
        <v>#REF!</v>
      </c>
      <c r="O81" t="s">
        <v>14</v>
      </c>
      <c r="P81" t="s">
        <v>14</v>
      </c>
      <c r="Q81" t="s">
        <v>13</v>
      </c>
      <c r="R81" t="s">
        <v>13</v>
      </c>
      <c r="S81" t="s">
        <v>13</v>
      </c>
      <c r="T81" t="s">
        <v>13</v>
      </c>
      <c r="U81" t="s">
        <v>13</v>
      </c>
      <c r="V81" t="s">
        <v>13</v>
      </c>
      <c r="W81" t="s">
        <v>13</v>
      </c>
      <c r="X81" t="s">
        <v>13</v>
      </c>
      <c r="Y81" t="s">
        <v>13</v>
      </c>
      <c r="Z81" t="s">
        <v>13</v>
      </c>
      <c r="AA81" t="s">
        <v>13</v>
      </c>
      <c r="AB81" t="s">
        <v>13</v>
      </c>
      <c r="AC81" t="s">
        <v>13</v>
      </c>
      <c r="AD81" t="s">
        <v>13</v>
      </c>
      <c r="AE81" t="s">
        <v>13</v>
      </c>
      <c r="AF81" t="s">
        <v>13</v>
      </c>
      <c r="AG81" t="s">
        <v>13</v>
      </c>
      <c r="AH81" t="s">
        <v>13</v>
      </c>
      <c r="AI81" t="s">
        <v>13</v>
      </c>
      <c r="AJ81" t="s">
        <v>13</v>
      </c>
      <c r="AK81" t="s">
        <v>13</v>
      </c>
      <c r="AL81" t="s">
        <v>13</v>
      </c>
      <c r="AM81" t="s">
        <v>13</v>
      </c>
      <c r="AN81" t="s">
        <v>13</v>
      </c>
      <c r="AO81" t="s">
        <v>13</v>
      </c>
      <c r="AP81" t="s">
        <v>13</v>
      </c>
      <c r="AQ81" t="s">
        <v>13</v>
      </c>
      <c r="AR81" t="s">
        <v>13</v>
      </c>
      <c r="AS81" t="s">
        <v>13</v>
      </c>
      <c r="AT81" t="s">
        <v>13</v>
      </c>
      <c r="AU81" t="s">
        <v>13</v>
      </c>
      <c r="AV81" t="s">
        <v>13</v>
      </c>
      <c r="AW81" t="s">
        <v>13</v>
      </c>
      <c r="AX81" t="s">
        <v>13</v>
      </c>
      <c r="AY81" t="s">
        <v>13</v>
      </c>
      <c r="AZ81" t="s">
        <v>13</v>
      </c>
      <c r="BA81" t="s">
        <v>13</v>
      </c>
      <c r="BB81" t="s">
        <v>13</v>
      </c>
      <c r="BC81" t="s">
        <v>13</v>
      </c>
      <c r="BD81" t="s">
        <v>13</v>
      </c>
      <c r="BE81" t="s">
        <v>13</v>
      </c>
      <c r="BF81" t="s">
        <v>13</v>
      </c>
      <c r="BG81" t="s">
        <v>13</v>
      </c>
      <c r="BH81" t="s">
        <v>13</v>
      </c>
      <c r="BI81" t="s">
        <v>13</v>
      </c>
      <c r="BJ81" t="s">
        <v>13</v>
      </c>
      <c r="BK81" t="s">
        <v>13</v>
      </c>
      <c r="BL81" t="s">
        <v>13</v>
      </c>
      <c r="BM81" t="s">
        <v>13</v>
      </c>
      <c r="BN81" t="s">
        <v>13</v>
      </c>
      <c r="BO81" t="s">
        <v>13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</row>
    <row r="82" spans="1:72" ht="15">
      <c r="A82" s="18">
        <v>136</v>
      </c>
      <c r="B82">
        <v>17</v>
      </c>
      <c r="C82" t="s">
        <v>74</v>
      </c>
      <c r="D82">
        <v>12</v>
      </c>
      <c r="E82" t="s">
        <v>104</v>
      </c>
      <c r="F82" s="18" t="s">
        <v>105</v>
      </c>
      <c r="H82" s="16"/>
      <c r="I82">
        <f t="shared" si="3"/>
        <v>0</v>
      </c>
      <c r="L82">
        <f t="shared" si="4"/>
        <v>0</v>
      </c>
      <c r="M82">
        <f t="shared" si="5"/>
        <v>0</v>
      </c>
      <c r="N82" t="e">
        <f>SUM(I82+#REF!)</f>
        <v>#REF!</v>
      </c>
      <c r="O82" t="s">
        <v>14</v>
      </c>
      <c r="P82" t="s">
        <v>14</v>
      </c>
      <c r="Q82" t="s">
        <v>13</v>
      </c>
      <c r="R82" t="s">
        <v>13</v>
      </c>
      <c r="S82" t="s">
        <v>14</v>
      </c>
      <c r="T82" t="s">
        <v>13</v>
      </c>
      <c r="U82" t="s">
        <v>13</v>
      </c>
      <c r="V82" t="s">
        <v>14</v>
      </c>
      <c r="W82" t="s">
        <v>13</v>
      </c>
      <c r="X82" t="s">
        <v>13</v>
      </c>
      <c r="Y82" t="s">
        <v>13</v>
      </c>
      <c r="Z82" t="s">
        <v>13</v>
      </c>
      <c r="AA82" t="s">
        <v>13</v>
      </c>
      <c r="AB82" t="s">
        <v>13</v>
      </c>
      <c r="AC82" t="s">
        <v>13</v>
      </c>
      <c r="AD82" t="s">
        <v>13</v>
      </c>
      <c r="AE82" t="s">
        <v>13</v>
      </c>
      <c r="AF82" t="s">
        <v>13</v>
      </c>
      <c r="AG82" t="s">
        <v>13</v>
      </c>
      <c r="AH82" t="s">
        <v>13</v>
      </c>
      <c r="AI82" t="s">
        <v>13</v>
      </c>
      <c r="AJ82" t="s">
        <v>13</v>
      </c>
      <c r="AK82" t="s">
        <v>13</v>
      </c>
      <c r="AL82" t="s">
        <v>13</v>
      </c>
      <c r="AM82" t="s">
        <v>13</v>
      </c>
      <c r="AN82" t="s">
        <v>13</v>
      </c>
      <c r="AO82" t="s">
        <v>13</v>
      </c>
      <c r="AP82" t="s">
        <v>13</v>
      </c>
      <c r="AQ82" t="s">
        <v>13</v>
      </c>
      <c r="AR82" t="s">
        <v>13</v>
      </c>
      <c r="AS82" t="s">
        <v>13</v>
      </c>
      <c r="AT82" t="s">
        <v>13</v>
      </c>
      <c r="AU82" t="s">
        <v>13</v>
      </c>
      <c r="AV82" t="s">
        <v>14</v>
      </c>
      <c r="AW82" t="s">
        <v>14</v>
      </c>
      <c r="AX82" t="s">
        <v>13</v>
      </c>
      <c r="AY82" t="s">
        <v>13</v>
      </c>
      <c r="AZ82" t="s">
        <v>13</v>
      </c>
      <c r="BA82" t="s">
        <v>13</v>
      </c>
      <c r="BB82" t="s">
        <v>13</v>
      </c>
      <c r="BC82" t="s">
        <v>14</v>
      </c>
      <c r="BD82" t="s">
        <v>13</v>
      </c>
      <c r="BE82" t="s">
        <v>13</v>
      </c>
      <c r="BF82" t="s">
        <v>13</v>
      </c>
      <c r="BG82" t="s">
        <v>13</v>
      </c>
      <c r="BH82" t="s">
        <v>14</v>
      </c>
      <c r="BI82" t="s">
        <v>13</v>
      </c>
      <c r="BJ82" t="s">
        <v>14</v>
      </c>
      <c r="BK82" t="s">
        <v>13</v>
      </c>
      <c r="BL82" t="s">
        <v>13</v>
      </c>
      <c r="BM82" t="s">
        <v>13</v>
      </c>
      <c r="BN82" t="s">
        <v>13</v>
      </c>
      <c r="BO82" t="s">
        <v>13</v>
      </c>
      <c r="BP82" t="s">
        <v>13</v>
      </c>
      <c r="BQ82" t="s">
        <v>13</v>
      </c>
      <c r="BR82" t="s">
        <v>13</v>
      </c>
      <c r="BS82" t="s">
        <v>13</v>
      </c>
      <c r="BT82" t="s">
        <v>13</v>
      </c>
    </row>
    <row r="83" spans="1:72" ht="15">
      <c r="A83" s="18">
        <v>137</v>
      </c>
      <c r="B83">
        <v>17</v>
      </c>
      <c r="C83" t="s">
        <v>74</v>
      </c>
      <c r="D83">
        <v>12</v>
      </c>
      <c r="E83" t="s">
        <v>104</v>
      </c>
      <c r="F83" s="18" t="s">
        <v>105</v>
      </c>
      <c r="H83" s="16"/>
      <c r="I83">
        <f t="shared" si="3"/>
        <v>0</v>
      </c>
      <c r="L83">
        <f t="shared" si="4"/>
        <v>0</v>
      </c>
      <c r="M83">
        <f t="shared" si="5"/>
        <v>0</v>
      </c>
      <c r="N83" t="e">
        <f>SUM(I83+#REF!)</f>
        <v>#REF!</v>
      </c>
      <c r="O83" t="s">
        <v>13</v>
      </c>
      <c r="P83" t="s">
        <v>13</v>
      </c>
      <c r="Q83" t="s">
        <v>13</v>
      </c>
      <c r="R83" t="s">
        <v>12</v>
      </c>
      <c r="S83" t="s">
        <v>13</v>
      </c>
      <c r="T83" t="s">
        <v>13</v>
      </c>
      <c r="U83" t="s">
        <v>13</v>
      </c>
      <c r="V83" t="s">
        <v>12</v>
      </c>
      <c r="W83" t="s">
        <v>13</v>
      </c>
      <c r="X83" t="s">
        <v>13</v>
      </c>
      <c r="Y83" t="s">
        <v>13</v>
      </c>
      <c r="Z83" t="s">
        <v>13</v>
      </c>
      <c r="AA83" t="s">
        <v>13</v>
      </c>
      <c r="AB83" t="s">
        <v>13</v>
      </c>
      <c r="AC83" t="s">
        <v>13</v>
      </c>
      <c r="AD83" t="s">
        <v>13</v>
      </c>
      <c r="AE83" t="s">
        <v>13</v>
      </c>
      <c r="AF83" t="s">
        <v>13</v>
      </c>
      <c r="AG83" t="s">
        <v>13</v>
      </c>
      <c r="AH83" t="s">
        <v>13</v>
      </c>
      <c r="AI83" t="s">
        <v>13</v>
      </c>
      <c r="AJ83" t="s">
        <v>13</v>
      </c>
      <c r="AK83" t="s">
        <v>13</v>
      </c>
      <c r="AL83" t="s">
        <v>13</v>
      </c>
      <c r="AM83" t="s">
        <v>13</v>
      </c>
      <c r="AN83" t="s">
        <v>13</v>
      </c>
      <c r="AO83" t="s">
        <v>13</v>
      </c>
      <c r="AP83" t="s">
        <v>13</v>
      </c>
      <c r="AQ83" t="s">
        <v>13</v>
      </c>
      <c r="AR83" t="s">
        <v>13</v>
      </c>
      <c r="AS83" t="s">
        <v>13</v>
      </c>
      <c r="AT83" t="s">
        <v>13</v>
      </c>
      <c r="AU83" t="s">
        <v>13</v>
      </c>
      <c r="AV83" t="s">
        <v>13</v>
      </c>
      <c r="AW83" t="s">
        <v>13</v>
      </c>
      <c r="AX83" t="s">
        <v>13</v>
      </c>
      <c r="AY83" t="s">
        <v>13</v>
      </c>
      <c r="AZ83" t="s">
        <v>13</v>
      </c>
      <c r="BA83" t="s">
        <v>13</v>
      </c>
      <c r="BB83" t="s">
        <v>13</v>
      </c>
      <c r="BC83" t="s">
        <v>13</v>
      </c>
      <c r="BD83" t="s">
        <v>13</v>
      </c>
      <c r="BE83" t="s">
        <v>13</v>
      </c>
      <c r="BF83" t="s">
        <v>13</v>
      </c>
      <c r="BG83" t="s">
        <v>13</v>
      </c>
      <c r="BH83" t="s">
        <v>13</v>
      </c>
      <c r="BI83" t="s">
        <v>13</v>
      </c>
      <c r="BJ83" t="s">
        <v>13</v>
      </c>
      <c r="BK83" t="s">
        <v>13</v>
      </c>
      <c r="BL83" t="s">
        <v>13</v>
      </c>
      <c r="BM83" t="s">
        <v>13</v>
      </c>
      <c r="BN83" t="s">
        <v>13</v>
      </c>
      <c r="BO83" t="s">
        <v>13</v>
      </c>
      <c r="BP83" t="s">
        <v>13</v>
      </c>
      <c r="BQ83" t="s">
        <v>13</v>
      </c>
      <c r="BR83" t="s">
        <v>13</v>
      </c>
      <c r="BS83" t="s">
        <v>13</v>
      </c>
      <c r="BT83" t="s">
        <v>13</v>
      </c>
    </row>
    <row r="84" spans="1:72" ht="15">
      <c r="A84" s="18">
        <v>138</v>
      </c>
      <c r="B84">
        <v>18</v>
      </c>
      <c r="C84" t="s">
        <v>78</v>
      </c>
      <c r="D84">
        <v>12</v>
      </c>
      <c r="E84" t="s">
        <v>104</v>
      </c>
      <c r="F84" s="18" t="s">
        <v>105</v>
      </c>
      <c r="H84" s="16"/>
      <c r="I84">
        <f t="shared" si="3"/>
        <v>0</v>
      </c>
      <c r="J84">
        <v>10</v>
      </c>
      <c r="L84">
        <f t="shared" si="4"/>
        <v>1</v>
      </c>
      <c r="M84">
        <f t="shared" si="5"/>
        <v>1</v>
      </c>
      <c r="N84" t="e">
        <f>SUM(I84+#REF!)</f>
        <v>#REF!</v>
      </c>
      <c r="O84" t="s">
        <v>13</v>
      </c>
      <c r="P84" t="s">
        <v>13</v>
      </c>
      <c r="Q84" t="s">
        <v>13</v>
      </c>
      <c r="R84" t="s">
        <v>14</v>
      </c>
      <c r="S84" t="s">
        <v>14</v>
      </c>
      <c r="T84" t="s">
        <v>14</v>
      </c>
      <c r="U84" t="s">
        <v>13</v>
      </c>
      <c r="V84" t="s">
        <v>13</v>
      </c>
      <c r="W84" t="s">
        <v>13</v>
      </c>
      <c r="X84" t="s">
        <v>13</v>
      </c>
      <c r="Y84" t="s">
        <v>13</v>
      </c>
      <c r="Z84" t="s">
        <v>13</v>
      </c>
      <c r="AA84" t="s">
        <v>13</v>
      </c>
      <c r="AB84" t="s">
        <v>13</v>
      </c>
      <c r="AC84" t="s">
        <v>13</v>
      </c>
      <c r="AD84" t="s">
        <v>13</v>
      </c>
      <c r="AE84" t="s">
        <v>13</v>
      </c>
      <c r="AF84" t="s">
        <v>13</v>
      </c>
      <c r="AG84" t="s">
        <v>13</v>
      </c>
      <c r="AH84" t="s">
        <v>14</v>
      </c>
      <c r="AI84" t="s">
        <v>13</v>
      </c>
      <c r="AJ84" t="s">
        <v>13</v>
      </c>
      <c r="AK84" t="s">
        <v>14</v>
      </c>
      <c r="AL84" t="s">
        <v>14</v>
      </c>
      <c r="AM84" t="s">
        <v>14</v>
      </c>
      <c r="AN84" t="s">
        <v>14</v>
      </c>
      <c r="AO84" t="s">
        <v>13</v>
      </c>
      <c r="AP84" t="s">
        <v>14</v>
      </c>
      <c r="AQ84" t="s">
        <v>13</v>
      </c>
      <c r="AR84" t="s">
        <v>13</v>
      </c>
      <c r="AS84" t="s">
        <v>13</v>
      </c>
      <c r="AT84" t="s">
        <v>13</v>
      </c>
      <c r="AU84" t="s">
        <v>14</v>
      </c>
      <c r="AV84" t="s">
        <v>14</v>
      </c>
      <c r="AW84" t="s">
        <v>13</v>
      </c>
      <c r="AX84" t="s">
        <v>14</v>
      </c>
      <c r="AY84" t="s">
        <v>13</v>
      </c>
      <c r="AZ84" t="s">
        <v>13</v>
      </c>
      <c r="BA84" t="s">
        <v>13</v>
      </c>
      <c r="BB84" t="s">
        <v>14</v>
      </c>
      <c r="BC84" t="s">
        <v>14</v>
      </c>
      <c r="BD84" t="s">
        <v>13</v>
      </c>
      <c r="BE84" t="s">
        <v>14</v>
      </c>
      <c r="BF84" t="s">
        <v>14</v>
      </c>
      <c r="BG84" t="s">
        <v>14</v>
      </c>
      <c r="BH84" t="s">
        <v>13</v>
      </c>
      <c r="BI84" t="s">
        <v>13</v>
      </c>
      <c r="BJ84" t="s">
        <v>13</v>
      </c>
      <c r="BK84" t="s">
        <v>14</v>
      </c>
      <c r="BL84" t="s">
        <v>13</v>
      </c>
      <c r="BM84" t="s">
        <v>13</v>
      </c>
      <c r="BN84" t="s">
        <v>13</v>
      </c>
      <c r="BO84" t="s">
        <v>13</v>
      </c>
      <c r="BP84" t="s">
        <v>14</v>
      </c>
      <c r="BQ84" t="s">
        <v>14</v>
      </c>
      <c r="BR84" t="s">
        <v>14</v>
      </c>
      <c r="BS84" t="s">
        <v>14</v>
      </c>
      <c r="BT84" t="s">
        <v>13</v>
      </c>
    </row>
    <row r="85" spans="1:72" ht="15">
      <c r="A85" s="18">
        <v>139</v>
      </c>
      <c r="B85">
        <v>19</v>
      </c>
      <c r="C85" t="s">
        <v>78</v>
      </c>
      <c r="D85">
        <v>12</v>
      </c>
      <c r="E85" t="s">
        <v>104</v>
      </c>
      <c r="F85" s="18" t="s">
        <v>105</v>
      </c>
      <c r="H85" s="16"/>
      <c r="I85">
        <f t="shared" si="3"/>
        <v>0</v>
      </c>
      <c r="J85">
        <v>10</v>
      </c>
      <c r="L85">
        <f t="shared" si="4"/>
        <v>1</v>
      </c>
      <c r="M85">
        <f t="shared" si="5"/>
        <v>1</v>
      </c>
      <c r="N85" t="e">
        <f>SUM(I85+#REF!)</f>
        <v>#REF!</v>
      </c>
      <c r="O85" t="s">
        <v>13</v>
      </c>
      <c r="P85" t="s">
        <v>13</v>
      </c>
      <c r="Q85" t="s">
        <v>13</v>
      </c>
      <c r="R85" t="s">
        <v>13</v>
      </c>
      <c r="S85" t="s">
        <v>13</v>
      </c>
      <c r="T85" t="s">
        <v>14</v>
      </c>
      <c r="U85" t="s">
        <v>14</v>
      </c>
      <c r="V85" t="s">
        <v>14</v>
      </c>
      <c r="W85" t="s">
        <v>13</v>
      </c>
      <c r="X85" t="s">
        <v>13</v>
      </c>
      <c r="Y85" t="s">
        <v>13</v>
      </c>
      <c r="Z85" t="s">
        <v>13</v>
      </c>
      <c r="AA85" t="s">
        <v>14</v>
      </c>
      <c r="AB85" t="s">
        <v>13</v>
      </c>
      <c r="AC85" t="s">
        <v>13</v>
      </c>
      <c r="AD85" t="s">
        <v>13</v>
      </c>
      <c r="AE85" t="s">
        <v>14</v>
      </c>
      <c r="AF85" t="s">
        <v>14</v>
      </c>
      <c r="AG85" t="s">
        <v>14</v>
      </c>
      <c r="AH85" t="s">
        <v>14</v>
      </c>
      <c r="AI85" t="s">
        <v>13</v>
      </c>
      <c r="AJ85" t="s">
        <v>13</v>
      </c>
      <c r="AK85" t="s">
        <v>13</v>
      </c>
      <c r="AL85" t="s">
        <v>14</v>
      </c>
      <c r="AM85" t="s">
        <v>14</v>
      </c>
      <c r="AN85" t="s">
        <v>14</v>
      </c>
      <c r="AO85" t="s">
        <v>14</v>
      </c>
      <c r="AP85" t="s">
        <v>14</v>
      </c>
      <c r="AQ85" t="s">
        <v>13</v>
      </c>
      <c r="AR85" t="s">
        <v>13</v>
      </c>
      <c r="AS85" t="s">
        <v>13</v>
      </c>
      <c r="AT85" t="s">
        <v>14</v>
      </c>
      <c r="AU85" t="s">
        <v>14</v>
      </c>
      <c r="AV85" t="s">
        <v>13</v>
      </c>
      <c r="AW85" t="s">
        <v>13</v>
      </c>
      <c r="AX85" t="s">
        <v>13</v>
      </c>
      <c r="AY85" t="s">
        <v>13</v>
      </c>
      <c r="AZ85" t="s">
        <v>14</v>
      </c>
      <c r="BA85" t="s">
        <v>14</v>
      </c>
      <c r="BB85" t="s">
        <v>13</v>
      </c>
      <c r="BC85" t="s">
        <v>14</v>
      </c>
      <c r="BD85" t="s">
        <v>13</v>
      </c>
      <c r="BE85" t="s">
        <v>14</v>
      </c>
      <c r="BF85" t="s">
        <v>14</v>
      </c>
      <c r="BG85" t="s">
        <v>14</v>
      </c>
      <c r="BH85" t="s">
        <v>13</v>
      </c>
      <c r="BI85" t="s">
        <v>13</v>
      </c>
      <c r="BJ85" t="s">
        <v>13</v>
      </c>
      <c r="BK85" t="s">
        <v>13</v>
      </c>
      <c r="BL85" t="s">
        <v>14</v>
      </c>
      <c r="BM85" t="s">
        <v>13</v>
      </c>
      <c r="BN85" t="s">
        <v>14</v>
      </c>
      <c r="BO85" t="s">
        <v>14</v>
      </c>
      <c r="BP85" t="s">
        <v>13</v>
      </c>
      <c r="BQ85" t="s">
        <v>14</v>
      </c>
      <c r="BR85" t="s">
        <v>13</v>
      </c>
      <c r="BS85" t="s">
        <v>14</v>
      </c>
      <c r="BT85" t="s">
        <v>14</v>
      </c>
    </row>
    <row r="86" spans="1:72" ht="15">
      <c r="A86" s="18">
        <v>140</v>
      </c>
      <c r="B86">
        <v>17</v>
      </c>
      <c r="C86" t="s">
        <v>74</v>
      </c>
      <c r="D86">
        <v>12</v>
      </c>
      <c r="E86" t="s">
        <v>104</v>
      </c>
      <c r="F86" s="18" t="s">
        <v>105</v>
      </c>
      <c r="H86" s="16"/>
      <c r="I86">
        <f t="shared" si="3"/>
        <v>0</v>
      </c>
      <c r="L86">
        <f t="shared" si="4"/>
        <v>0</v>
      </c>
      <c r="M86">
        <f t="shared" si="5"/>
        <v>0</v>
      </c>
      <c r="N86" t="e">
        <f>SUM(I86+#REF!)</f>
        <v>#REF!</v>
      </c>
      <c r="O86" t="s">
        <v>13</v>
      </c>
      <c r="P86" t="s">
        <v>13</v>
      </c>
      <c r="Q86" t="s">
        <v>13</v>
      </c>
      <c r="R86" t="s">
        <v>13</v>
      </c>
      <c r="S86" t="s">
        <v>13</v>
      </c>
      <c r="T86" t="s">
        <v>13</v>
      </c>
      <c r="U86" t="s">
        <v>13</v>
      </c>
      <c r="V86" t="s">
        <v>13</v>
      </c>
      <c r="W86" t="s">
        <v>13</v>
      </c>
      <c r="X86" t="s">
        <v>13</v>
      </c>
      <c r="Y86" t="s">
        <v>13</v>
      </c>
      <c r="Z86" t="s">
        <v>13</v>
      </c>
      <c r="AA86" t="s">
        <v>13</v>
      </c>
      <c r="AB86" t="s">
        <v>13</v>
      </c>
      <c r="AC86" t="s">
        <v>13</v>
      </c>
      <c r="AD86" t="s">
        <v>13</v>
      </c>
      <c r="AE86" t="s">
        <v>13</v>
      </c>
      <c r="AF86" t="s">
        <v>13</v>
      </c>
      <c r="AG86" t="s">
        <v>13</v>
      </c>
      <c r="AH86" t="s">
        <v>13</v>
      </c>
      <c r="AI86" t="s">
        <v>13</v>
      </c>
      <c r="AJ86" t="s">
        <v>13</v>
      </c>
      <c r="AK86" t="s">
        <v>13</v>
      </c>
      <c r="AL86" t="s">
        <v>13</v>
      </c>
      <c r="AM86" t="s">
        <v>13</v>
      </c>
      <c r="AN86" t="s">
        <v>13</v>
      </c>
      <c r="AO86" t="s">
        <v>13</v>
      </c>
      <c r="AP86" t="s">
        <v>13</v>
      </c>
      <c r="AQ86" t="s">
        <v>13</v>
      </c>
      <c r="AR86" t="s">
        <v>13</v>
      </c>
      <c r="AS86" t="s">
        <v>13</v>
      </c>
      <c r="AT86" t="s">
        <v>13</v>
      </c>
      <c r="AU86" t="s">
        <v>13</v>
      </c>
      <c r="AV86" t="s">
        <v>13</v>
      </c>
      <c r="AW86" t="s">
        <v>13</v>
      </c>
      <c r="AX86" t="s">
        <v>13</v>
      </c>
      <c r="AY86" t="s">
        <v>13</v>
      </c>
      <c r="AZ86" t="s">
        <v>13</v>
      </c>
      <c r="BA86" t="s">
        <v>13</v>
      </c>
      <c r="BB86" t="s">
        <v>13</v>
      </c>
      <c r="BC86" t="s">
        <v>13</v>
      </c>
      <c r="BD86" t="s">
        <v>13</v>
      </c>
      <c r="BE86" t="s">
        <v>13</v>
      </c>
      <c r="BF86" t="s">
        <v>13</v>
      </c>
      <c r="BG86" t="s">
        <v>13</v>
      </c>
      <c r="BH86" t="s">
        <v>13</v>
      </c>
      <c r="BI86" t="s">
        <v>13</v>
      </c>
      <c r="BJ86" t="s">
        <v>13</v>
      </c>
      <c r="BK86" t="s">
        <v>13</v>
      </c>
      <c r="BL86" t="s">
        <v>13</v>
      </c>
      <c r="BM86" t="s">
        <v>13</v>
      </c>
      <c r="BN86" t="s">
        <v>13</v>
      </c>
      <c r="BO86" t="s">
        <v>13</v>
      </c>
      <c r="BP86" t="s">
        <v>13</v>
      </c>
      <c r="BQ86" t="s">
        <v>13</v>
      </c>
      <c r="BR86" t="s">
        <v>13</v>
      </c>
      <c r="BS86" t="s">
        <v>13</v>
      </c>
      <c r="BT86" t="s">
        <v>13</v>
      </c>
    </row>
    <row r="87" spans="1:72" ht="15">
      <c r="A87" s="18">
        <v>141</v>
      </c>
      <c r="B87">
        <v>17</v>
      </c>
      <c r="C87" t="s">
        <v>78</v>
      </c>
      <c r="D87">
        <v>12</v>
      </c>
      <c r="E87" t="s">
        <v>104</v>
      </c>
      <c r="F87" s="18" t="s">
        <v>105</v>
      </c>
      <c r="H87" s="16"/>
      <c r="I87">
        <f t="shared" si="3"/>
        <v>0</v>
      </c>
      <c r="L87">
        <f t="shared" si="4"/>
        <v>0</v>
      </c>
      <c r="M87">
        <f t="shared" si="5"/>
        <v>0</v>
      </c>
      <c r="N87" t="e">
        <f>SUM(I87+#REF!)</f>
        <v>#REF!</v>
      </c>
      <c r="O87" t="s">
        <v>13</v>
      </c>
      <c r="P87" t="s">
        <v>13</v>
      </c>
      <c r="Q87" t="s">
        <v>14</v>
      </c>
      <c r="R87" t="s">
        <v>13</v>
      </c>
      <c r="S87" t="s">
        <v>13</v>
      </c>
      <c r="T87" t="s">
        <v>12</v>
      </c>
      <c r="U87" t="s">
        <v>13</v>
      </c>
      <c r="V87" t="s">
        <v>13</v>
      </c>
      <c r="W87" t="s">
        <v>12</v>
      </c>
      <c r="X87" t="s">
        <v>13</v>
      </c>
      <c r="Y87" t="s">
        <v>12</v>
      </c>
      <c r="Z87" t="s">
        <v>13</v>
      </c>
      <c r="AA87" t="s">
        <v>13</v>
      </c>
      <c r="AB87" t="s">
        <v>13</v>
      </c>
      <c r="AC87" t="s">
        <v>13</v>
      </c>
      <c r="AD87" t="s">
        <v>12</v>
      </c>
      <c r="AE87" t="s">
        <v>13</v>
      </c>
      <c r="AF87" t="s">
        <v>12</v>
      </c>
      <c r="AG87" t="s">
        <v>13</v>
      </c>
      <c r="AH87" t="s">
        <v>13</v>
      </c>
      <c r="AI87" t="s">
        <v>15</v>
      </c>
      <c r="AJ87" t="s">
        <v>13</v>
      </c>
      <c r="AK87" t="s">
        <v>13</v>
      </c>
      <c r="AL87" t="s">
        <v>13</v>
      </c>
      <c r="AM87" t="s">
        <v>13</v>
      </c>
      <c r="AN87" t="s">
        <v>12</v>
      </c>
      <c r="AO87" t="s">
        <v>13</v>
      </c>
      <c r="AP87" t="s">
        <v>12</v>
      </c>
      <c r="AQ87" t="s">
        <v>13</v>
      </c>
      <c r="AR87" t="s">
        <v>12</v>
      </c>
      <c r="AS87" t="s">
        <v>13</v>
      </c>
      <c r="AT87" t="s">
        <v>12</v>
      </c>
      <c r="AU87" t="s">
        <v>13</v>
      </c>
      <c r="AV87" t="s">
        <v>12</v>
      </c>
      <c r="AW87" t="s">
        <v>13</v>
      </c>
      <c r="AX87" t="s">
        <v>12</v>
      </c>
      <c r="AY87" t="s">
        <v>13</v>
      </c>
      <c r="AZ87" t="s">
        <v>13</v>
      </c>
      <c r="BA87" t="s">
        <v>12</v>
      </c>
      <c r="BB87" t="s">
        <v>13</v>
      </c>
      <c r="BC87" t="s">
        <v>13</v>
      </c>
      <c r="BD87" t="s">
        <v>13</v>
      </c>
      <c r="BE87" t="s">
        <v>13</v>
      </c>
      <c r="BF87" t="s">
        <v>12</v>
      </c>
      <c r="BG87" t="s">
        <v>13</v>
      </c>
      <c r="BH87" t="s">
        <v>13</v>
      </c>
      <c r="BI87" t="s">
        <v>12</v>
      </c>
      <c r="BJ87" t="s">
        <v>13</v>
      </c>
      <c r="BK87" t="s">
        <v>12</v>
      </c>
      <c r="BL87" t="s">
        <v>13</v>
      </c>
      <c r="BM87" t="s">
        <v>13</v>
      </c>
      <c r="BN87" t="s">
        <v>12</v>
      </c>
      <c r="BO87" t="s">
        <v>13</v>
      </c>
      <c r="BP87" t="s">
        <v>12</v>
      </c>
      <c r="BQ87" t="s">
        <v>13</v>
      </c>
      <c r="BR87" t="s">
        <v>13</v>
      </c>
      <c r="BS87" t="s">
        <v>13</v>
      </c>
      <c r="BT87" t="s">
        <v>13</v>
      </c>
    </row>
    <row r="88" spans="1:72" ht="15">
      <c r="A88" s="18">
        <v>142</v>
      </c>
      <c r="B88">
        <v>18</v>
      </c>
      <c r="C88" t="s">
        <v>78</v>
      </c>
      <c r="D88">
        <v>12</v>
      </c>
      <c r="E88" t="s">
        <v>104</v>
      </c>
      <c r="F88" s="18" t="s">
        <v>105</v>
      </c>
      <c r="H88" s="16"/>
      <c r="I88">
        <f t="shared" si="3"/>
        <v>0</v>
      </c>
      <c r="J88">
        <v>10</v>
      </c>
      <c r="L88">
        <f t="shared" si="4"/>
        <v>1</v>
      </c>
      <c r="M88">
        <f t="shared" si="5"/>
        <v>1</v>
      </c>
      <c r="N88" t="e">
        <f>SUM(I88+#REF!)</f>
        <v>#REF!</v>
      </c>
      <c r="O88" t="s">
        <v>14</v>
      </c>
      <c r="P88" t="s">
        <v>14</v>
      </c>
      <c r="Q88" t="s">
        <v>12</v>
      </c>
      <c r="R88" t="s">
        <v>13</v>
      </c>
      <c r="S88" t="s">
        <v>13</v>
      </c>
      <c r="T88" t="s">
        <v>13</v>
      </c>
      <c r="U88" t="s">
        <v>13</v>
      </c>
      <c r="V88" t="s">
        <v>13</v>
      </c>
      <c r="W88" t="s">
        <v>13</v>
      </c>
      <c r="X88" t="s">
        <v>13</v>
      </c>
      <c r="Y88" t="s">
        <v>13</v>
      </c>
      <c r="Z88" t="s">
        <v>13</v>
      </c>
      <c r="AA88" t="s">
        <v>13</v>
      </c>
      <c r="AB88" t="s">
        <v>13</v>
      </c>
      <c r="AC88" t="s">
        <v>13</v>
      </c>
      <c r="AD88" t="s">
        <v>13</v>
      </c>
      <c r="AE88" t="s">
        <v>13</v>
      </c>
      <c r="AF88" t="s">
        <v>13</v>
      </c>
      <c r="AG88" t="s">
        <v>13</v>
      </c>
      <c r="AH88" t="s">
        <v>13</v>
      </c>
      <c r="AI88" t="s">
        <v>13</v>
      </c>
      <c r="AJ88" t="s">
        <v>13</v>
      </c>
      <c r="AK88" t="s">
        <v>13</v>
      </c>
      <c r="AL88" t="s">
        <v>13</v>
      </c>
      <c r="AM88" t="s">
        <v>13</v>
      </c>
      <c r="AN88" t="s">
        <v>13</v>
      </c>
      <c r="AO88" t="s">
        <v>13</v>
      </c>
      <c r="AP88" t="s">
        <v>13</v>
      </c>
      <c r="AQ88" t="s">
        <v>13</v>
      </c>
      <c r="AR88" t="s">
        <v>13</v>
      </c>
      <c r="AS88" t="s">
        <v>13</v>
      </c>
      <c r="AT88" t="s">
        <v>13</v>
      </c>
      <c r="AU88" t="s">
        <v>13</v>
      </c>
      <c r="AV88" t="s">
        <v>13</v>
      </c>
      <c r="AW88" t="s">
        <v>13</v>
      </c>
      <c r="AX88" t="s">
        <v>13</v>
      </c>
      <c r="AY88" t="s">
        <v>13</v>
      </c>
      <c r="AZ88" t="s">
        <v>13</v>
      </c>
      <c r="BA88" t="s">
        <v>13</v>
      </c>
      <c r="BB88" t="s">
        <v>13</v>
      </c>
      <c r="BC88" t="s">
        <v>13</v>
      </c>
      <c r="BD88" t="s">
        <v>13</v>
      </c>
      <c r="BE88" t="s">
        <v>13</v>
      </c>
      <c r="BF88" t="s">
        <v>13</v>
      </c>
      <c r="BG88" t="s">
        <v>13</v>
      </c>
      <c r="BH88" t="s">
        <v>13</v>
      </c>
      <c r="BI88" t="s">
        <v>13</v>
      </c>
      <c r="BJ88" t="s">
        <v>13</v>
      </c>
      <c r="BK88" t="s">
        <v>13</v>
      </c>
      <c r="BL88" t="s">
        <v>13</v>
      </c>
      <c r="BM88" t="s">
        <v>13</v>
      </c>
      <c r="BN88" t="s">
        <v>13</v>
      </c>
      <c r="BO88" t="s">
        <v>13</v>
      </c>
      <c r="BP88" t="s">
        <v>13</v>
      </c>
      <c r="BQ88" t="s">
        <v>13</v>
      </c>
      <c r="BR88" t="s">
        <v>13</v>
      </c>
      <c r="BS88" t="s">
        <v>13</v>
      </c>
      <c r="BT88" t="s">
        <v>13</v>
      </c>
    </row>
    <row r="89" spans="1:72" ht="15">
      <c r="A89" s="18">
        <v>143</v>
      </c>
      <c r="B89">
        <v>19</v>
      </c>
      <c r="C89" t="s">
        <v>78</v>
      </c>
      <c r="D89">
        <v>12</v>
      </c>
      <c r="E89" t="s">
        <v>104</v>
      </c>
      <c r="F89" s="18" t="s">
        <v>105</v>
      </c>
      <c r="H89" s="16"/>
      <c r="I89">
        <f t="shared" si="3"/>
        <v>0</v>
      </c>
      <c r="J89">
        <v>10</v>
      </c>
      <c r="L89">
        <f t="shared" si="4"/>
        <v>1</v>
      </c>
      <c r="M89">
        <f t="shared" si="5"/>
        <v>1</v>
      </c>
      <c r="N89" t="e">
        <f>SUM(I89+#REF!)</f>
        <v>#REF!</v>
      </c>
      <c r="O89" t="s">
        <v>13</v>
      </c>
      <c r="P89" t="s">
        <v>13</v>
      </c>
      <c r="Q89" t="s">
        <v>13</v>
      </c>
      <c r="R89" t="s">
        <v>13</v>
      </c>
      <c r="S89" t="s">
        <v>13</v>
      </c>
      <c r="T89" t="s">
        <v>13</v>
      </c>
      <c r="U89" t="s">
        <v>13</v>
      </c>
      <c r="V89" t="s">
        <v>13</v>
      </c>
      <c r="W89" t="s">
        <v>13</v>
      </c>
      <c r="X89" t="s">
        <v>13</v>
      </c>
      <c r="Y89" t="s">
        <v>13</v>
      </c>
      <c r="Z89" t="s">
        <v>13</v>
      </c>
      <c r="AA89" t="s">
        <v>14</v>
      </c>
      <c r="AB89" t="s">
        <v>14</v>
      </c>
      <c r="AC89" t="s">
        <v>12</v>
      </c>
      <c r="AD89" t="s">
        <v>13</v>
      </c>
      <c r="AE89" t="s">
        <v>13</v>
      </c>
      <c r="AF89" t="s">
        <v>13</v>
      </c>
      <c r="AG89" t="s">
        <v>13</v>
      </c>
      <c r="AH89" t="s">
        <v>13</v>
      </c>
      <c r="AI89" t="s">
        <v>13</v>
      </c>
      <c r="AJ89" t="s">
        <v>13</v>
      </c>
      <c r="AK89" t="s">
        <v>14</v>
      </c>
      <c r="AL89" t="s">
        <v>13</v>
      </c>
      <c r="AM89" t="s">
        <v>13</v>
      </c>
      <c r="AN89" t="s">
        <v>13</v>
      </c>
      <c r="AO89" t="s">
        <v>13</v>
      </c>
      <c r="AP89" t="s">
        <v>14</v>
      </c>
      <c r="AQ89" t="s">
        <v>13</v>
      </c>
      <c r="AR89" t="s">
        <v>13</v>
      </c>
      <c r="AS89" t="s">
        <v>14</v>
      </c>
      <c r="AT89" t="s">
        <v>13</v>
      </c>
      <c r="AU89" t="s">
        <v>13</v>
      </c>
      <c r="AV89" t="s">
        <v>13</v>
      </c>
      <c r="AW89" t="s">
        <v>13</v>
      </c>
      <c r="AX89" t="s">
        <v>13</v>
      </c>
      <c r="AY89" t="s">
        <v>13</v>
      </c>
      <c r="AZ89" t="s">
        <v>13</v>
      </c>
      <c r="BA89" t="s">
        <v>13</v>
      </c>
      <c r="BB89" t="s">
        <v>13</v>
      </c>
      <c r="BC89" t="s">
        <v>13</v>
      </c>
      <c r="BD89" t="s">
        <v>13</v>
      </c>
      <c r="BE89" t="s">
        <v>13</v>
      </c>
      <c r="BF89" t="s">
        <v>13</v>
      </c>
      <c r="BG89" t="s">
        <v>13</v>
      </c>
      <c r="BH89" t="s">
        <v>13</v>
      </c>
      <c r="BI89" t="s">
        <v>13</v>
      </c>
      <c r="BJ89" t="s">
        <v>13</v>
      </c>
      <c r="BK89" t="s">
        <v>13</v>
      </c>
      <c r="BL89" t="s">
        <v>13</v>
      </c>
      <c r="BM89" t="s">
        <v>13</v>
      </c>
      <c r="BN89" t="s">
        <v>13</v>
      </c>
      <c r="BO89" t="s">
        <v>13</v>
      </c>
      <c r="BP89" t="s">
        <v>13</v>
      </c>
      <c r="BQ89" t="s">
        <v>13</v>
      </c>
      <c r="BR89" t="s">
        <v>13</v>
      </c>
      <c r="BS89" t="s">
        <v>13</v>
      </c>
      <c r="BT89" t="s">
        <v>13</v>
      </c>
    </row>
    <row r="90" spans="1:72" ht="15">
      <c r="A90" s="18">
        <v>144</v>
      </c>
      <c r="B90">
        <v>18</v>
      </c>
      <c r="C90" t="s">
        <v>74</v>
      </c>
      <c r="D90">
        <v>12</v>
      </c>
      <c r="E90" t="s">
        <v>104</v>
      </c>
      <c r="F90" s="18" t="s">
        <v>105</v>
      </c>
      <c r="H90" s="16"/>
      <c r="I90">
        <f t="shared" si="3"/>
        <v>0</v>
      </c>
      <c r="L90">
        <f t="shared" si="4"/>
        <v>0</v>
      </c>
      <c r="M90">
        <f t="shared" si="5"/>
        <v>0</v>
      </c>
      <c r="N90" t="e">
        <f>SUM(I90+#REF!)</f>
        <v>#REF!</v>
      </c>
      <c r="O90" t="s">
        <v>14</v>
      </c>
      <c r="P90" t="s">
        <v>14</v>
      </c>
      <c r="Q90" t="s">
        <v>13</v>
      </c>
      <c r="R90" t="s">
        <v>14</v>
      </c>
      <c r="S90" t="s">
        <v>13</v>
      </c>
      <c r="T90" t="s">
        <v>13</v>
      </c>
      <c r="U90" t="s">
        <v>13</v>
      </c>
      <c r="V90" t="s">
        <v>13</v>
      </c>
      <c r="W90" t="s">
        <v>13</v>
      </c>
      <c r="X90" t="s">
        <v>13</v>
      </c>
      <c r="Y90" t="s">
        <v>13</v>
      </c>
      <c r="Z90" t="s">
        <v>13</v>
      </c>
      <c r="AA90" t="s">
        <v>13</v>
      </c>
      <c r="AB90" t="s">
        <v>14</v>
      </c>
      <c r="AC90" t="s">
        <v>13</v>
      </c>
      <c r="AD90" t="s">
        <v>13</v>
      </c>
      <c r="AE90" t="s">
        <v>13</v>
      </c>
      <c r="AF90" t="s">
        <v>13</v>
      </c>
      <c r="AG90" t="s">
        <v>13</v>
      </c>
      <c r="AH90" t="s">
        <v>13</v>
      </c>
      <c r="AI90" t="s">
        <v>13</v>
      </c>
      <c r="AJ90" t="s">
        <v>13</v>
      </c>
      <c r="AK90" t="s">
        <v>14</v>
      </c>
      <c r="AL90" t="s">
        <v>13</v>
      </c>
      <c r="AM90" t="s">
        <v>13</v>
      </c>
      <c r="AN90" t="s">
        <v>13</v>
      </c>
      <c r="AO90" t="s">
        <v>13</v>
      </c>
      <c r="AP90" t="s">
        <v>13</v>
      </c>
      <c r="AQ90" t="s">
        <v>13</v>
      </c>
      <c r="AR90" t="s">
        <v>13</v>
      </c>
      <c r="AS90" t="s">
        <v>13</v>
      </c>
      <c r="AT90" t="s">
        <v>13</v>
      </c>
      <c r="AU90" t="s">
        <v>13</v>
      </c>
      <c r="AV90" t="s">
        <v>13</v>
      </c>
      <c r="AW90" t="s">
        <v>13</v>
      </c>
      <c r="AX90" t="s">
        <v>13</v>
      </c>
      <c r="AY90" t="s">
        <v>13</v>
      </c>
      <c r="AZ90" t="s">
        <v>13</v>
      </c>
      <c r="BA90" t="s">
        <v>14</v>
      </c>
      <c r="BB90" t="s">
        <v>14</v>
      </c>
      <c r="BC90" t="s">
        <v>14</v>
      </c>
      <c r="BD90" t="s">
        <v>14</v>
      </c>
      <c r="BE90" t="s">
        <v>13</v>
      </c>
      <c r="BF90" t="s">
        <v>13</v>
      </c>
      <c r="BG90" t="s">
        <v>13</v>
      </c>
      <c r="BH90" t="s">
        <v>13</v>
      </c>
      <c r="BI90" t="s">
        <v>13</v>
      </c>
      <c r="BJ90" t="s">
        <v>13</v>
      </c>
      <c r="BK90" t="s">
        <v>13</v>
      </c>
      <c r="BL90" t="s">
        <v>13</v>
      </c>
      <c r="BM90" t="s">
        <v>13</v>
      </c>
      <c r="BN90" t="s">
        <v>13</v>
      </c>
      <c r="BO90" t="s">
        <v>13</v>
      </c>
      <c r="BP90" t="s">
        <v>13</v>
      </c>
      <c r="BQ90" t="s">
        <v>13</v>
      </c>
      <c r="BR90" t="s">
        <v>14</v>
      </c>
      <c r="BS90" t="s">
        <v>13</v>
      </c>
      <c r="BT90" t="s">
        <v>13</v>
      </c>
    </row>
    <row r="91" spans="1:72" ht="15">
      <c r="A91" s="16">
        <v>145</v>
      </c>
      <c r="B91">
        <v>22</v>
      </c>
      <c r="C91" t="s">
        <v>78</v>
      </c>
      <c r="D91">
        <v>12</v>
      </c>
      <c r="E91" t="s">
        <v>107</v>
      </c>
      <c r="F91" s="16" t="s">
        <v>108</v>
      </c>
      <c r="G91">
        <v>2</v>
      </c>
      <c r="H91" s="20">
        <v>8</v>
      </c>
      <c r="I91">
        <f t="shared" si="3"/>
        <v>2</v>
      </c>
      <c r="L91">
        <f t="shared" si="4"/>
        <v>0</v>
      </c>
      <c r="M91">
        <f t="shared" si="5"/>
        <v>2</v>
      </c>
      <c r="P91" t="s">
        <v>13</v>
      </c>
      <c r="Q91" t="s">
        <v>13</v>
      </c>
      <c r="R91" t="s">
        <v>13</v>
      </c>
      <c r="S91" t="s">
        <v>13</v>
      </c>
      <c r="T91" t="s">
        <v>14</v>
      </c>
      <c r="U91" t="s">
        <v>14</v>
      </c>
      <c r="V91" t="s">
        <v>14</v>
      </c>
      <c r="W91" t="s">
        <v>13</v>
      </c>
      <c r="X91" t="s">
        <v>13</v>
      </c>
      <c r="Y91" t="s">
        <v>14</v>
      </c>
      <c r="Z91" t="s">
        <v>13</v>
      </c>
      <c r="AA91" t="s">
        <v>14</v>
      </c>
      <c r="AB91" t="s">
        <v>13</v>
      </c>
      <c r="AC91" t="s">
        <v>14</v>
      </c>
      <c r="AD91" t="s">
        <v>13</v>
      </c>
      <c r="AE91" t="s">
        <v>14</v>
      </c>
      <c r="AF91" t="s">
        <v>13</v>
      </c>
      <c r="AG91" t="s">
        <v>13</v>
      </c>
      <c r="AH91" t="s">
        <v>14</v>
      </c>
      <c r="AI91" t="s">
        <v>13</v>
      </c>
      <c r="AJ91" t="s">
        <v>13</v>
      </c>
      <c r="AK91" t="s">
        <v>14</v>
      </c>
      <c r="AL91" t="s">
        <v>13</v>
      </c>
      <c r="AM91" t="s">
        <v>14</v>
      </c>
      <c r="AN91" t="s">
        <v>13</v>
      </c>
      <c r="AO91" t="s">
        <v>14</v>
      </c>
      <c r="AP91" t="s">
        <v>13</v>
      </c>
      <c r="AQ91" t="s">
        <v>14</v>
      </c>
      <c r="AR91" t="s">
        <v>13</v>
      </c>
      <c r="AS91" t="s">
        <v>14</v>
      </c>
      <c r="AT91" t="s">
        <v>13</v>
      </c>
      <c r="AU91" t="s">
        <v>14</v>
      </c>
      <c r="AV91" t="s">
        <v>13</v>
      </c>
      <c r="AW91" t="s">
        <v>14</v>
      </c>
      <c r="AX91" t="s">
        <v>13</v>
      </c>
      <c r="AY91" t="s">
        <v>13</v>
      </c>
      <c r="AZ91" t="s">
        <v>14</v>
      </c>
      <c r="BA91" t="s">
        <v>13</v>
      </c>
      <c r="BB91" t="s">
        <v>14</v>
      </c>
      <c r="BC91" t="s">
        <v>13</v>
      </c>
      <c r="BD91" t="s">
        <v>14</v>
      </c>
      <c r="BE91" t="s">
        <v>13</v>
      </c>
      <c r="BF91" t="s">
        <v>14</v>
      </c>
      <c r="BG91" t="s">
        <v>13</v>
      </c>
      <c r="BH91" t="s">
        <v>14</v>
      </c>
      <c r="BI91" t="s">
        <v>13</v>
      </c>
      <c r="BJ91" t="s">
        <v>14</v>
      </c>
      <c r="BK91" t="s">
        <v>13</v>
      </c>
      <c r="BL91" t="s">
        <v>14</v>
      </c>
      <c r="BM91" t="s">
        <v>13</v>
      </c>
      <c r="BN91" t="s">
        <v>14</v>
      </c>
      <c r="BO91" t="s">
        <v>13</v>
      </c>
      <c r="BP91" t="s">
        <v>14</v>
      </c>
      <c r="BQ91" t="s">
        <v>13</v>
      </c>
      <c r="BR91" t="s">
        <v>14</v>
      </c>
      <c r="BS91" t="s">
        <v>13</v>
      </c>
      <c r="BT91" t="s">
        <v>14</v>
      </c>
    </row>
    <row r="92" spans="1:72" ht="15">
      <c r="A92" s="16">
        <v>146</v>
      </c>
      <c r="B92">
        <v>18</v>
      </c>
      <c r="C92" t="s">
        <v>78</v>
      </c>
      <c r="D92">
        <v>12</v>
      </c>
      <c r="E92" t="s">
        <v>107</v>
      </c>
      <c r="F92" s="16" t="s">
        <v>108</v>
      </c>
      <c r="H92" s="19"/>
      <c r="I92">
        <f t="shared" si="3"/>
        <v>0</v>
      </c>
      <c r="L92">
        <f t="shared" si="4"/>
        <v>0</v>
      </c>
      <c r="M92">
        <f t="shared" si="5"/>
        <v>0</v>
      </c>
      <c r="P92" t="s">
        <v>14</v>
      </c>
      <c r="Q92" t="s">
        <v>13</v>
      </c>
      <c r="R92" t="s">
        <v>14</v>
      </c>
      <c r="S92" t="s">
        <v>14</v>
      </c>
      <c r="T92" t="s">
        <v>14</v>
      </c>
      <c r="U92" t="s">
        <v>14</v>
      </c>
      <c r="V92" t="s">
        <v>14</v>
      </c>
      <c r="W92" t="s">
        <v>13</v>
      </c>
      <c r="X92" t="s">
        <v>14</v>
      </c>
      <c r="Y92" t="s">
        <v>14</v>
      </c>
      <c r="Z92" t="s">
        <v>14</v>
      </c>
      <c r="AA92" t="s">
        <v>14</v>
      </c>
      <c r="AB92" t="s">
        <v>14</v>
      </c>
      <c r="AC92" t="s">
        <v>14</v>
      </c>
      <c r="AD92" t="s">
        <v>14</v>
      </c>
      <c r="AE92" t="s">
        <v>13</v>
      </c>
      <c r="AF92" t="s">
        <v>14</v>
      </c>
      <c r="AG92" t="s">
        <v>14</v>
      </c>
      <c r="AH92" t="s">
        <v>14</v>
      </c>
      <c r="AI92" t="s">
        <v>14</v>
      </c>
      <c r="AJ92" t="s">
        <v>13</v>
      </c>
      <c r="AK92" t="s">
        <v>14</v>
      </c>
      <c r="AL92" t="s">
        <v>14</v>
      </c>
      <c r="AM92" t="s">
        <v>14</v>
      </c>
      <c r="AN92" t="s">
        <v>14</v>
      </c>
      <c r="AO92" t="s">
        <v>14</v>
      </c>
      <c r="AP92" t="s">
        <v>14</v>
      </c>
      <c r="AQ92" t="s">
        <v>14</v>
      </c>
      <c r="AR92" t="s">
        <v>14</v>
      </c>
      <c r="AS92" t="s">
        <v>14</v>
      </c>
      <c r="AT92" t="s">
        <v>14</v>
      </c>
      <c r="AU92" t="s">
        <v>13</v>
      </c>
      <c r="AV92" t="s">
        <v>13</v>
      </c>
      <c r="AW92" t="s">
        <v>14</v>
      </c>
      <c r="AX92" t="s">
        <v>14</v>
      </c>
      <c r="AY92" t="s">
        <v>14</v>
      </c>
      <c r="AZ92" t="s">
        <v>14</v>
      </c>
      <c r="BA92" t="s">
        <v>14</v>
      </c>
      <c r="BB92" t="s">
        <v>14</v>
      </c>
      <c r="BC92" t="s">
        <v>14</v>
      </c>
      <c r="BD92" t="s">
        <v>14</v>
      </c>
      <c r="BE92" t="s">
        <v>14</v>
      </c>
      <c r="BF92" t="s">
        <v>14</v>
      </c>
      <c r="BG92" t="s">
        <v>14</v>
      </c>
      <c r="BH92" t="s">
        <v>14</v>
      </c>
      <c r="BI92" t="s">
        <v>14</v>
      </c>
      <c r="BJ92" t="s">
        <v>14</v>
      </c>
      <c r="BK92" t="s">
        <v>14</v>
      </c>
      <c r="BL92" t="s">
        <v>13</v>
      </c>
      <c r="BM92" t="s">
        <v>13</v>
      </c>
      <c r="BN92" t="s">
        <v>14</v>
      </c>
      <c r="BO92" t="s">
        <v>14</v>
      </c>
      <c r="BP92" t="s">
        <v>14</v>
      </c>
      <c r="BQ92" t="s">
        <v>14</v>
      </c>
      <c r="BR92" t="s">
        <v>14</v>
      </c>
      <c r="BS92" t="s">
        <v>14</v>
      </c>
      <c r="BT92" t="s">
        <v>14</v>
      </c>
    </row>
    <row r="93" spans="1:72" ht="15">
      <c r="A93" s="16">
        <v>147</v>
      </c>
      <c r="B93">
        <v>21</v>
      </c>
      <c r="C93" t="s">
        <v>78</v>
      </c>
      <c r="D93">
        <v>12</v>
      </c>
      <c r="E93" t="s">
        <v>107</v>
      </c>
      <c r="F93" s="16" t="s">
        <v>108</v>
      </c>
      <c r="G93">
        <v>1</v>
      </c>
      <c r="H93" s="20">
        <v>8</v>
      </c>
      <c r="I93">
        <f t="shared" si="3"/>
        <v>2</v>
      </c>
      <c r="L93">
        <f t="shared" si="4"/>
        <v>0</v>
      </c>
      <c r="M93">
        <f t="shared" si="5"/>
        <v>2</v>
      </c>
      <c r="P93" t="s">
        <v>13</v>
      </c>
      <c r="Q93" t="s">
        <v>13</v>
      </c>
      <c r="R93" t="s">
        <v>13</v>
      </c>
      <c r="S93" t="s">
        <v>13</v>
      </c>
      <c r="T93" t="s">
        <v>13</v>
      </c>
      <c r="U93" t="s">
        <v>13</v>
      </c>
      <c r="V93" t="s">
        <v>13</v>
      </c>
      <c r="W93" t="s">
        <v>13</v>
      </c>
      <c r="X93" t="s">
        <v>13</v>
      </c>
      <c r="Y93" t="s">
        <v>13</v>
      </c>
      <c r="Z93" t="s">
        <v>13</v>
      </c>
      <c r="AA93" t="s">
        <v>13</v>
      </c>
      <c r="AB93" t="s">
        <v>13</v>
      </c>
      <c r="AC93" t="s">
        <v>13</v>
      </c>
      <c r="AD93" t="s">
        <v>13</v>
      </c>
      <c r="AE93" t="s">
        <v>13</v>
      </c>
      <c r="AF93" t="s">
        <v>13</v>
      </c>
      <c r="AG93" t="s">
        <v>13</v>
      </c>
      <c r="AH93" t="s">
        <v>13</v>
      </c>
      <c r="AI93" t="s">
        <v>13</v>
      </c>
      <c r="AJ93" t="s">
        <v>13</v>
      </c>
      <c r="AK93" t="s">
        <v>13</v>
      </c>
      <c r="AL93" t="s">
        <v>13</v>
      </c>
      <c r="AM93" t="s">
        <v>13</v>
      </c>
      <c r="AN93" t="s">
        <v>13</v>
      </c>
      <c r="AO93" t="s">
        <v>13</v>
      </c>
      <c r="AP93" t="s">
        <v>13</v>
      </c>
      <c r="AQ93" t="s">
        <v>13</v>
      </c>
      <c r="AR93" t="s">
        <v>13</v>
      </c>
      <c r="AS93" t="s">
        <v>13</v>
      </c>
      <c r="AT93" t="s">
        <v>13</v>
      </c>
      <c r="AU93" t="s">
        <v>13</v>
      </c>
      <c r="AV93" t="s">
        <v>13</v>
      </c>
      <c r="AW93" t="s">
        <v>13</v>
      </c>
      <c r="AX93" t="s">
        <v>13</v>
      </c>
      <c r="AY93" t="s">
        <v>13</v>
      </c>
      <c r="AZ93" t="s">
        <v>13</v>
      </c>
      <c r="BA93" t="s">
        <v>13</v>
      </c>
      <c r="BB93" t="s">
        <v>13</v>
      </c>
      <c r="BC93" t="s">
        <v>13</v>
      </c>
      <c r="BD93" t="s">
        <v>13</v>
      </c>
      <c r="BE93" t="s">
        <v>13</v>
      </c>
      <c r="BF93" t="s">
        <v>13</v>
      </c>
      <c r="BG93" t="s">
        <v>13</v>
      </c>
      <c r="BH93" t="s">
        <v>13</v>
      </c>
      <c r="BI93" t="s">
        <v>13</v>
      </c>
      <c r="BJ93" t="s">
        <v>13</v>
      </c>
      <c r="BK93" t="s">
        <v>13</v>
      </c>
      <c r="BL93" t="s">
        <v>13</v>
      </c>
      <c r="BM93" t="s">
        <v>13</v>
      </c>
      <c r="BN93" t="s">
        <v>13</v>
      </c>
      <c r="BO93" t="s">
        <v>13</v>
      </c>
      <c r="BP93" t="s">
        <v>13</v>
      </c>
      <c r="BQ93" t="s">
        <v>13</v>
      </c>
      <c r="BR93" t="s">
        <v>13</v>
      </c>
      <c r="BS93" t="s">
        <v>13</v>
      </c>
      <c r="BT93" t="s">
        <v>13</v>
      </c>
    </row>
    <row r="94" spans="1:72" ht="15">
      <c r="A94" s="16">
        <v>148</v>
      </c>
      <c r="B94">
        <v>21</v>
      </c>
      <c r="C94" t="s">
        <v>78</v>
      </c>
      <c r="D94">
        <v>12</v>
      </c>
      <c r="E94" t="s">
        <v>107</v>
      </c>
      <c r="F94" s="16" t="s">
        <v>108</v>
      </c>
      <c r="G94">
        <v>6</v>
      </c>
      <c r="H94" s="19"/>
      <c r="I94">
        <f t="shared" si="3"/>
        <v>1</v>
      </c>
      <c r="L94">
        <f t="shared" si="4"/>
        <v>0</v>
      </c>
      <c r="M94">
        <f t="shared" si="5"/>
        <v>1</v>
      </c>
      <c r="P94" t="s">
        <v>13</v>
      </c>
      <c r="Q94" t="s">
        <v>13</v>
      </c>
      <c r="R94" t="s">
        <v>13</v>
      </c>
      <c r="S94" t="s">
        <v>13</v>
      </c>
      <c r="T94" t="s">
        <v>14</v>
      </c>
      <c r="U94" t="s">
        <v>13</v>
      </c>
      <c r="V94" t="s">
        <v>13</v>
      </c>
      <c r="W94" t="s">
        <v>13</v>
      </c>
      <c r="X94" t="s">
        <v>12</v>
      </c>
      <c r="Y94" t="s">
        <v>13</v>
      </c>
      <c r="Z94" t="s">
        <v>13</v>
      </c>
      <c r="AA94" t="s">
        <v>13</v>
      </c>
      <c r="AB94" t="s">
        <v>13</v>
      </c>
      <c r="AC94" t="s">
        <v>13</v>
      </c>
      <c r="AD94" t="s">
        <v>13</v>
      </c>
      <c r="AE94" t="s">
        <v>13</v>
      </c>
      <c r="AF94" t="s">
        <v>13</v>
      </c>
      <c r="AG94" t="s">
        <v>13</v>
      </c>
      <c r="AH94" t="s">
        <v>13</v>
      </c>
      <c r="AI94" t="s">
        <v>13</v>
      </c>
      <c r="AJ94" t="s">
        <v>13</v>
      </c>
      <c r="AK94" t="s">
        <v>14</v>
      </c>
      <c r="AL94" t="s">
        <v>13</v>
      </c>
      <c r="AM94" t="s">
        <v>12</v>
      </c>
      <c r="AN94" t="s">
        <v>12</v>
      </c>
      <c r="AO94" t="s">
        <v>14</v>
      </c>
      <c r="AP94" t="s">
        <v>13</v>
      </c>
      <c r="AQ94" t="s">
        <v>13</v>
      </c>
      <c r="AR94" t="s">
        <v>12</v>
      </c>
      <c r="AS94" t="s">
        <v>14</v>
      </c>
      <c r="AT94" t="s">
        <v>13</v>
      </c>
      <c r="AU94" t="s">
        <v>14</v>
      </c>
      <c r="AV94" t="s">
        <v>13</v>
      </c>
      <c r="AW94" t="s">
        <v>13</v>
      </c>
      <c r="AX94" t="s">
        <v>13</v>
      </c>
      <c r="AY94" t="s">
        <v>13</v>
      </c>
      <c r="AZ94" t="s">
        <v>13</v>
      </c>
      <c r="BA94" t="s">
        <v>13</v>
      </c>
      <c r="BB94" t="s">
        <v>13</v>
      </c>
      <c r="BC94" t="s">
        <v>13</v>
      </c>
      <c r="BD94" t="s">
        <v>13</v>
      </c>
      <c r="BE94" t="s">
        <v>13</v>
      </c>
      <c r="BF94" t="s">
        <v>13</v>
      </c>
      <c r="BG94" t="s">
        <v>13</v>
      </c>
      <c r="BH94" t="s">
        <v>13</v>
      </c>
      <c r="BI94" t="s">
        <v>13</v>
      </c>
      <c r="BJ94" t="s">
        <v>13</v>
      </c>
      <c r="BK94" t="s">
        <v>13</v>
      </c>
      <c r="BL94" t="s">
        <v>13</v>
      </c>
      <c r="BM94" t="s">
        <v>13</v>
      </c>
      <c r="BN94" t="s">
        <v>13</v>
      </c>
      <c r="BO94" t="s">
        <v>13</v>
      </c>
      <c r="BP94" t="s">
        <v>13</v>
      </c>
      <c r="BQ94" t="s">
        <v>13</v>
      </c>
      <c r="BR94" t="s">
        <v>13</v>
      </c>
      <c r="BS94" t="s">
        <v>14</v>
      </c>
      <c r="BT94" t="s">
        <v>13</v>
      </c>
    </row>
    <row r="95" spans="1:72" ht="15">
      <c r="A95" s="16">
        <v>149</v>
      </c>
      <c r="B95">
        <v>19</v>
      </c>
      <c r="C95" t="s">
        <v>74</v>
      </c>
      <c r="D95">
        <v>12</v>
      </c>
      <c r="E95" t="s">
        <v>107</v>
      </c>
      <c r="F95" s="16" t="s">
        <v>108</v>
      </c>
      <c r="G95">
        <v>7</v>
      </c>
      <c r="H95" s="20"/>
      <c r="I95">
        <f t="shared" si="3"/>
        <v>1</v>
      </c>
      <c r="J95">
        <v>10</v>
      </c>
      <c r="L95">
        <f t="shared" si="4"/>
        <v>1</v>
      </c>
      <c r="M95">
        <f t="shared" si="5"/>
        <v>2</v>
      </c>
      <c r="P95" t="s">
        <v>14</v>
      </c>
      <c r="Q95" t="s">
        <v>12</v>
      </c>
      <c r="R95" t="s">
        <v>13</v>
      </c>
      <c r="S95" t="s">
        <v>13</v>
      </c>
      <c r="T95" t="s">
        <v>13</v>
      </c>
      <c r="U95" t="s">
        <v>13</v>
      </c>
      <c r="V95" t="s">
        <v>13</v>
      </c>
      <c r="W95" t="s">
        <v>13</v>
      </c>
      <c r="X95" t="s">
        <v>13</v>
      </c>
      <c r="Y95" t="s">
        <v>12</v>
      </c>
      <c r="Z95" t="s">
        <v>13</v>
      </c>
      <c r="AA95" t="s">
        <v>14</v>
      </c>
      <c r="AB95" t="s">
        <v>13</v>
      </c>
      <c r="AC95" t="s">
        <v>14</v>
      </c>
      <c r="AD95" t="s">
        <v>13</v>
      </c>
      <c r="AE95" t="s">
        <v>14</v>
      </c>
      <c r="AF95" t="s">
        <v>14</v>
      </c>
      <c r="AG95" t="s">
        <v>14</v>
      </c>
      <c r="AH95" t="s">
        <v>14</v>
      </c>
      <c r="AI95" t="s">
        <v>13</v>
      </c>
      <c r="AJ95" t="s">
        <v>13</v>
      </c>
      <c r="AK95" t="s">
        <v>14</v>
      </c>
      <c r="AL95" t="s">
        <v>14</v>
      </c>
      <c r="AM95" t="s">
        <v>14</v>
      </c>
      <c r="AN95" t="s">
        <v>13</v>
      </c>
      <c r="AO95" t="s">
        <v>14</v>
      </c>
      <c r="AP95" t="s">
        <v>14</v>
      </c>
      <c r="AQ95" t="s">
        <v>13</v>
      </c>
      <c r="AR95" t="s">
        <v>14</v>
      </c>
      <c r="AS95" t="s">
        <v>14</v>
      </c>
      <c r="AT95" t="s">
        <v>14</v>
      </c>
      <c r="AU95" t="s">
        <v>14</v>
      </c>
      <c r="AV95" t="s">
        <v>14</v>
      </c>
      <c r="AW95" t="s">
        <v>14</v>
      </c>
      <c r="AX95" t="s">
        <v>14</v>
      </c>
      <c r="AY95" t="s">
        <v>14</v>
      </c>
      <c r="AZ95" t="s">
        <v>14</v>
      </c>
      <c r="BA95" t="s">
        <v>13</v>
      </c>
      <c r="BB95" t="s">
        <v>13</v>
      </c>
      <c r="BC95" t="s">
        <v>14</v>
      </c>
      <c r="BD95" t="s">
        <v>13</v>
      </c>
      <c r="BE95" t="s">
        <v>14</v>
      </c>
      <c r="BF95" t="s">
        <v>14</v>
      </c>
      <c r="BG95" t="s">
        <v>14</v>
      </c>
      <c r="BH95" t="s">
        <v>13</v>
      </c>
      <c r="BI95" t="s">
        <v>13</v>
      </c>
      <c r="BJ95" t="s">
        <v>14</v>
      </c>
      <c r="BK95" t="s">
        <v>13</v>
      </c>
      <c r="BL95" t="s">
        <v>13</v>
      </c>
      <c r="BM95" t="s">
        <v>14</v>
      </c>
      <c r="BN95" t="s">
        <v>13</v>
      </c>
      <c r="BO95" t="s">
        <v>13</v>
      </c>
      <c r="BP95" t="s">
        <v>14</v>
      </c>
      <c r="BQ95" t="s">
        <v>13</v>
      </c>
      <c r="BR95" t="s">
        <v>14</v>
      </c>
      <c r="BS95" t="s">
        <v>14</v>
      </c>
      <c r="BT95" t="s">
        <v>14</v>
      </c>
    </row>
    <row r="96" spans="1:72" ht="15">
      <c r="A96" s="16">
        <v>150</v>
      </c>
      <c r="B96">
        <v>19</v>
      </c>
      <c r="C96" t="s">
        <v>74</v>
      </c>
      <c r="D96">
        <v>12</v>
      </c>
      <c r="E96" t="s">
        <v>107</v>
      </c>
      <c r="F96" s="16" t="s">
        <v>108</v>
      </c>
      <c r="G96">
        <v>2</v>
      </c>
      <c r="H96" s="20"/>
      <c r="I96">
        <f t="shared" si="3"/>
        <v>1</v>
      </c>
      <c r="L96">
        <f t="shared" si="4"/>
        <v>0</v>
      </c>
      <c r="M96">
        <f t="shared" si="5"/>
        <v>1</v>
      </c>
      <c r="P96" t="s">
        <v>12</v>
      </c>
      <c r="Q96" t="s">
        <v>12</v>
      </c>
      <c r="R96" t="s">
        <v>12</v>
      </c>
      <c r="S96" t="s">
        <v>12</v>
      </c>
      <c r="T96" t="s">
        <v>12</v>
      </c>
      <c r="U96" t="s">
        <v>12</v>
      </c>
      <c r="V96" t="s">
        <v>12</v>
      </c>
      <c r="W96" t="s">
        <v>12</v>
      </c>
      <c r="X96" t="s">
        <v>12</v>
      </c>
      <c r="Y96" t="s">
        <v>13</v>
      </c>
      <c r="Z96" t="s">
        <v>13</v>
      </c>
      <c r="AA96" t="s">
        <v>13</v>
      </c>
      <c r="AB96" t="s">
        <v>13</v>
      </c>
      <c r="AC96" t="s">
        <v>13</v>
      </c>
      <c r="AD96" t="s">
        <v>13</v>
      </c>
      <c r="AE96" t="s">
        <v>13</v>
      </c>
      <c r="AF96" t="s">
        <v>13</v>
      </c>
      <c r="AG96" t="s">
        <v>13</v>
      </c>
      <c r="AH96" t="s">
        <v>13</v>
      </c>
      <c r="AI96" t="s">
        <v>13</v>
      </c>
      <c r="AJ96" t="s">
        <v>13</v>
      </c>
      <c r="AK96" t="s">
        <v>13</v>
      </c>
      <c r="AL96" t="s">
        <v>13</v>
      </c>
      <c r="AM96" t="s">
        <v>13</v>
      </c>
      <c r="AN96" t="s">
        <v>13</v>
      </c>
      <c r="AO96" t="s">
        <v>14</v>
      </c>
      <c r="AP96" t="s">
        <v>13</v>
      </c>
      <c r="AQ96" t="s">
        <v>13</v>
      </c>
      <c r="AR96" t="s">
        <v>13</v>
      </c>
      <c r="AS96" t="s">
        <v>13</v>
      </c>
      <c r="AT96" t="s">
        <v>13</v>
      </c>
      <c r="AU96" t="s">
        <v>13</v>
      </c>
      <c r="AV96" t="s">
        <v>13</v>
      </c>
      <c r="AW96" t="s">
        <v>13</v>
      </c>
      <c r="AX96" t="s">
        <v>13</v>
      </c>
      <c r="AY96" t="s">
        <v>13</v>
      </c>
      <c r="AZ96" t="s">
        <v>13</v>
      </c>
      <c r="BA96" t="s">
        <v>13</v>
      </c>
      <c r="BB96" t="s">
        <v>13</v>
      </c>
      <c r="BC96" t="s">
        <v>13</v>
      </c>
      <c r="BD96" t="s">
        <v>13</v>
      </c>
      <c r="BE96" t="s">
        <v>13</v>
      </c>
      <c r="BF96" t="s">
        <v>13</v>
      </c>
      <c r="BG96" t="s">
        <v>13</v>
      </c>
      <c r="BH96" t="s">
        <v>13</v>
      </c>
      <c r="BI96" t="s">
        <v>13</v>
      </c>
      <c r="BJ96" t="s">
        <v>13</v>
      </c>
      <c r="BK96" t="s">
        <v>13</v>
      </c>
      <c r="BL96" t="s">
        <v>13</v>
      </c>
      <c r="BM96" t="s">
        <v>13</v>
      </c>
      <c r="BN96" t="s">
        <v>13</v>
      </c>
      <c r="BO96" t="s">
        <v>13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</row>
    <row r="97" spans="1:72" ht="15">
      <c r="A97" s="16">
        <v>151</v>
      </c>
      <c r="B97">
        <v>18</v>
      </c>
      <c r="C97" t="s">
        <v>74</v>
      </c>
      <c r="D97">
        <v>12</v>
      </c>
      <c r="E97" t="s">
        <v>107</v>
      </c>
      <c r="F97" s="16" t="s">
        <v>108</v>
      </c>
      <c r="H97" s="20"/>
      <c r="I97">
        <f t="shared" si="3"/>
        <v>0</v>
      </c>
      <c r="L97">
        <f t="shared" si="4"/>
        <v>0</v>
      </c>
      <c r="M97">
        <f t="shared" si="5"/>
        <v>0</v>
      </c>
      <c r="P97" t="s">
        <v>13</v>
      </c>
      <c r="Q97" t="s">
        <v>14</v>
      </c>
      <c r="R97" t="s">
        <v>13</v>
      </c>
      <c r="S97" t="s">
        <v>13</v>
      </c>
      <c r="T97" t="s">
        <v>13</v>
      </c>
      <c r="U97" t="s">
        <v>13</v>
      </c>
      <c r="V97" t="s">
        <v>12</v>
      </c>
      <c r="W97" t="s">
        <v>13</v>
      </c>
      <c r="X97" t="s">
        <v>13</v>
      </c>
      <c r="Y97" t="s">
        <v>13</v>
      </c>
      <c r="Z97" t="s">
        <v>13</v>
      </c>
      <c r="AA97" t="s">
        <v>13</v>
      </c>
      <c r="AB97" t="s">
        <v>13</v>
      </c>
      <c r="AC97" t="s">
        <v>13</v>
      </c>
      <c r="AD97" t="s">
        <v>13</v>
      </c>
      <c r="AE97" t="s">
        <v>13</v>
      </c>
      <c r="AF97" t="s">
        <v>13</v>
      </c>
      <c r="AG97" t="s">
        <v>13</v>
      </c>
      <c r="AH97" t="s">
        <v>13</v>
      </c>
      <c r="AI97" t="s">
        <v>13</v>
      </c>
      <c r="AJ97" t="s">
        <v>13</v>
      </c>
      <c r="AK97" t="s">
        <v>13</v>
      </c>
      <c r="AL97" t="s">
        <v>13</v>
      </c>
      <c r="AM97" t="s">
        <v>13</v>
      </c>
      <c r="AN97" t="s">
        <v>13</v>
      </c>
      <c r="AO97" t="s">
        <v>13</v>
      </c>
      <c r="AP97" t="s">
        <v>13</v>
      </c>
      <c r="AQ97" t="s">
        <v>13</v>
      </c>
      <c r="AR97" t="s">
        <v>13</v>
      </c>
      <c r="AS97" t="s">
        <v>13</v>
      </c>
      <c r="AT97" t="s">
        <v>13</v>
      </c>
      <c r="AU97" t="s">
        <v>13</v>
      </c>
      <c r="AV97" t="s">
        <v>13</v>
      </c>
      <c r="AW97" t="s">
        <v>13</v>
      </c>
      <c r="AX97" t="s">
        <v>13</v>
      </c>
      <c r="AY97" t="s">
        <v>13</v>
      </c>
      <c r="AZ97" t="s">
        <v>13</v>
      </c>
      <c r="BA97" t="s">
        <v>13</v>
      </c>
      <c r="BB97" t="s">
        <v>13</v>
      </c>
      <c r="BC97" t="s">
        <v>13</v>
      </c>
      <c r="BD97" t="s">
        <v>13</v>
      </c>
      <c r="BE97" t="s">
        <v>13</v>
      </c>
      <c r="BF97" t="s">
        <v>13</v>
      </c>
      <c r="BG97" t="s">
        <v>13</v>
      </c>
      <c r="BH97" t="s">
        <v>13</v>
      </c>
      <c r="BI97" t="s">
        <v>13</v>
      </c>
      <c r="BJ97" t="s">
        <v>13</v>
      </c>
      <c r="BK97" t="s">
        <v>13</v>
      </c>
      <c r="BL97" t="s">
        <v>13</v>
      </c>
      <c r="BM97" t="s">
        <v>13</v>
      </c>
      <c r="BN97" t="s">
        <v>13</v>
      </c>
      <c r="BO97" t="s">
        <v>13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</row>
    <row r="98" spans="1:72" ht="15">
      <c r="A98" s="16">
        <v>152</v>
      </c>
      <c r="B98">
        <v>19</v>
      </c>
      <c r="C98" t="s">
        <v>74</v>
      </c>
      <c r="D98">
        <v>12</v>
      </c>
      <c r="E98" t="s">
        <v>107</v>
      </c>
      <c r="F98" s="16" t="s">
        <v>108</v>
      </c>
      <c r="G98">
        <v>5</v>
      </c>
      <c r="H98" s="20"/>
      <c r="I98">
        <f t="shared" si="3"/>
        <v>1</v>
      </c>
      <c r="L98">
        <f t="shared" si="4"/>
        <v>0</v>
      </c>
      <c r="M98">
        <f t="shared" si="5"/>
        <v>1</v>
      </c>
      <c r="P98" t="s">
        <v>13</v>
      </c>
      <c r="Q98" t="s">
        <v>13</v>
      </c>
      <c r="R98" t="s">
        <v>13</v>
      </c>
      <c r="S98" t="s">
        <v>13</v>
      </c>
      <c r="T98" t="s">
        <v>13</v>
      </c>
      <c r="U98" t="s">
        <v>13</v>
      </c>
      <c r="V98" t="s">
        <v>13</v>
      </c>
      <c r="W98" t="s">
        <v>13</v>
      </c>
      <c r="X98" t="s">
        <v>13</v>
      </c>
      <c r="Y98" t="s">
        <v>13</v>
      </c>
      <c r="Z98" t="s">
        <v>13</v>
      </c>
      <c r="AA98" t="s">
        <v>13</v>
      </c>
      <c r="AB98" t="s">
        <v>13</v>
      </c>
      <c r="AC98" t="s">
        <v>13</v>
      </c>
      <c r="AD98" t="s">
        <v>13</v>
      </c>
      <c r="AE98" t="s">
        <v>13</v>
      </c>
      <c r="AF98" t="s">
        <v>13</v>
      </c>
      <c r="AG98" t="s">
        <v>13</v>
      </c>
      <c r="AH98" t="s">
        <v>13</v>
      </c>
      <c r="AI98" t="s">
        <v>13</v>
      </c>
      <c r="AJ98" t="s">
        <v>13</v>
      </c>
      <c r="AK98" t="s">
        <v>13</v>
      </c>
      <c r="AL98" t="s">
        <v>13</v>
      </c>
      <c r="AM98" t="s">
        <v>13</v>
      </c>
      <c r="AN98" t="s">
        <v>13</v>
      </c>
      <c r="AO98" t="s">
        <v>13</v>
      </c>
      <c r="AP98" t="s">
        <v>13</v>
      </c>
      <c r="AQ98" t="s">
        <v>13</v>
      </c>
      <c r="AR98" t="s">
        <v>13</v>
      </c>
      <c r="AS98" t="s">
        <v>13</v>
      </c>
      <c r="AT98" t="s">
        <v>13</v>
      </c>
      <c r="AU98" t="s">
        <v>13</v>
      </c>
      <c r="AV98" t="s">
        <v>13</v>
      </c>
      <c r="AW98" t="s">
        <v>13</v>
      </c>
      <c r="AX98" t="s">
        <v>13</v>
      </c>
      <c r="AY98" t="s">
        <v>13</v>
      </c>
      <c r="AZ98" t="s">
        <v>13</v>
      </c>
      <c r="BA98" t="s">
        <v>13</v>
      </c>
      <c r="BB98" t="s">
        <v>13</v>
      </c>
      <c r="BC98" t="s">
        <v>13</v>
      </c>
      <c r="BD98" t="s">
        <v>13</v>
      </c>
      <c r="BE98" t="s">
        <v>13</v>
      </c>
      <c r="BF98" t="s">
        <v>13</v>
      </c>
      <c r="BG98" t="s">
        <v>13</v>
      </c>
      <c r="BH98" t="s">
        <v>13</v>
      </c>
      <c r="BI98" t="s">
        <v>13</v>
      </c>
      <c r="BJ98" t="s">
        <v>13</v>
      </c>
      <c r="BK98" t="s">
        <v>13</v>
      </c>
      <c r="BL98" t="s">
        <v>13</v>
      </c>
      <c r="BM98" t="s">
        <v>13</v>
      </c>
      <c r="BN98" t="s">
        <v>13</v>
      </c>
      <c r="BO98" t="s">
        <v>13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</row>
    <row r="99" spans="1:72" ht="15">
      <c r="A99" s="16">
        <v>153</v>
      </c>
      <c r="B99">
        <v>17</v>
      </c>
      <c r="C99" t="s">
        <v>74</v>
      </c>
      <c r="D99">
        <v>12</v>
      </c>
      <c r="E99" t="s">
        <v>107</v>
      </c>
      <c r="F99" s="16" t="s">
        <v>108</v>
      </c>
      <c r="H99" s="20"/>
      <c r="I99">
        <f t="shared" si="3"/>
        <v>0</v>
      </c>
      <c r="L99">
        <f t="shared" si="4"/>
        <v>0</v>
      </c>
      <c r="M99">
        <f t="shared" si="5"/>
        <v>0</v>
      </c>
      <c r="P99" t="s">
        <v>13</v>
      </c>
      <c r="Q99" t="s">
        <v>13</v>
      </c>
      <c r="R99" t="s">
        <v>13</v>
      </c>
      <c r="S99" t="s">
        <v>13</v>
      </c>
      <c r="T99" t="s">
        <v>13</v>
      </c>
      <c r="U99" t="s">
        <v>13</v>
      </c>
      <c r="V99" t="s">
        <v>12</v>
      </c>
      <c r="W99" t="s">
        <v>13</v>
      </c>
      <c r="X99" t="s">
        <v>13</v>
      </c>
      <c r="Y99" t="s">
        <v>13</v>
      </c>
      <c r="Z99" t="s">
        <v>13</v>
      </c>
      <c r="AA99" t="s">
        <v>13</v>
      </c>
      <c r="AB99" t="s">
        <v>13</v>
      </c>
      <c r="AC99" t="s">
        <v>13</v>
      </c>
      <c r="AD99" t="s">
        <v>13</v>
      </c>
      <c r="AE99" t="s">
        <v>13</v>
      </c>
      <c r="AF99" t="s">
        <v>13</v>
      </c>
      <c r="AG99" t="s">
        <v>13</v>
      </c>
      <c r="AH99" t="s">
        <v>13</v>
      </c>
      <c r="AI99" t="s">
        <v>13</v>
      </c>
      <c r="AJ99" t="s">
        <v>13</v>
      </c>
      <c r="AK99" t="s">
        <v>13</v>
      </c>
      <c r="AL99" t="s">
        <v>13</v>
      </c>
      <c r="AM99" t="s">
        <v>13</v>
      </c>
      <c r="AN99" t="s">
        <v>13</v>
      </c>
      <c r="AO99" t="s">
        <v>13</v>
      </c>
      <c r="AP99" t="s">
        <v>13</v>
      </c>
      <c r="AQ99" t="s">
        <v>13</v>
      </c>
      <c r="AR99" t="s">
        <v>13</v>
      </c>
      <c r="AS99" t="s">
        <v>13</v>
      </c>
      <c r="AT99" t="s">
        <v>13</v>
      </c>
      <c r="AU99" t="s">
        <v>13</v>
      </c>
      <c r="AV99" t="s">
        <v>13</v>
      </c>
      <c r="AW99" t="s">
        <v>13</v>
      </c>
      <c r="AX99" t="s">
        <v>13</v>
      </c>
      <c r="AY99" t="s">
        <v>13</v>
      </c>
      <c r="AZ99" t="s">
        <v>13</v>
      </c>
      <c r="BA99" t="s">
        <v>13</v>
      </c>
      <c r="BB99" t="s">
        <v>13</v>
      </c>
      <c r="BC99" t="s">
        <v>13</v>
      </c>
      <c r="BD99" t="s">
        <v>13</v>
      </c>
      <c r="BE99" t="s">
        <v>13</v>
      </c>
      <c r="BF99" t="s">
        <v>13</v>
      </c>
      <c r="BG99" t="s">
        <v>13</v>
      </c>
      <c r="BH99" t="s">
        <v>13</v>
      </c>
      <c r="BI99" t="s">
        <v>13</v>
      </c>
      <c r="BJ99" t="s">
        <v>13</v>
      </c>
      <c r="BK99" t="s">
        <v>13</v>
      </c>
      <c r="BL99" t="s">
        <v>13</v>
      </c>
      <c r="BM99" t="s">
        <v>12</v>
      </c>
      <c r="BN99" t="s">
        <v>12</v>
      </c>
      <c r="BO99" t="s">
        <v>13</v>
      </c>
      <c r="BP99" t="s">
        <v>13</v>
      </c>
      <c r="BQ99" t="s">
        <v>13</v>
      </c>
      <c r="BR99" t="s">
        <v>13</v>
      </c>
      <c r="BS99" t="s">
        <v>13</v>
      </c>
      <c r="BT99" t="s">
        <v>13</v>
      </c>
    </row>
    <row r="100" spans="1:72" ht="15">
      <c r="A100" s="16">
        <v>154</v>
      </c>
      <c r="B100">
        <v>17</v>
      </c>
      <c r="C100" t="s">
        <v>78</v>
      </c>
      <c r="D100">
        <v>12</v>
      </c>
      <c r="E100" t="s">
        <v>107</v>
      </c>
      <c r="F100" s="16" t="s">
        <v>108</v>
      </c>
      <c r="H100" s="20"/>
      <c r="I100">
        <f t="shared" si="3"/>
        <v>0</v>
      </c>
      <c r="L100">
        <f t="shared" si="4"/>
        <v>0</v>
      </c>
      <c r="M100">
        <f t="shared" si="5"/>
        <v>0</v>
      </c>
      <c r="P100" t="s">
        <v>13</v>
      </c>
      <c r="Q100" t="s">
        <v>13</v>
      </c>
      <c r="R100" t="s">
        <v>14</v>
      </c>
      <c r="S100" t="s">
        <v>13</v>
      </c>
      <c r="T100" t="s">
        <v>14</v>
      </c>
      <c r="U100" t="s">
        <v>13</v>
      </c>
      <c r="V100" t="s">
        <v>13</v>
      </c>
      <c r="W100" t="s">
        <v>13</v>
      </c>
      <c r="X100" t="s">
        <v>14</v>
      </c>
      <c r="Y100" t="s">
        <v>13</v>
      </c>
      <c r="Z100" t="s">
        <v>13</v>
      </c>
      <c r="AA100" t="s">
        <v>13</v>
      </c>
      <c r="AB100" t="s">
        <v>14</v>
      </c>
      <c r="AC100" t="s">
        <v>14</v>
      </c>
      <c r="AD100" t="s">
        <v>14</v>
      </c>
      <c r="AE100" t="s">
        <v>13</v>
      </c>
      <c r="AF100" t="s">
        <v>13</v>
      </c>
      <c r="AG100" t="s">
        <v>14</v>
      </c>
      <c r="AH100" t="s">
        <v>13</v>
      </c>
      <c r="AI100" t="s">
        <v>14</v>
      </c>
      <c r="AJ100" t="s">
        <v>14</v>
      </c>
      <c r="AK100" t="s">
        <v>13</v>
      </c>
      <c r="AL100" t="s">
        <v>13</v>
      </c>
      <c r="AM100" t="s">
        <v>13</v>
      </c>
      <c r="AN100" t="s">
        <v>14</v>
      </c>
      <c r="AO100" t="s">
        <v>14</v>
      </c>
      <c r="AP100" t="s">
        <v>13</v>
      </c>
      <c r="AQ100" t="s">
        <v>13</v>
      </c>
      <c r="AR100" t="s">
        <v>13</v>
      </c>
      <c r="AS100" t="s">
        <v>14</v>
      </c>
      <c r="AT100" t="s">
        <v>13</v>
      </c>
      <c r="AU100" t="s">
        <v>13</v>
      </c>
      <c r="AV100" t="s">
        <v>13</v>
      </c>
      <c r="AW100" t="s">
        <v>14</v>
      </c>
      <c r="AX100" t="s">
        <v>14</v>
      </c>
      <c r="AY100" t="s">
        <v>13</v>
      </c>
      <c r="AZ100" t="s">
        <v>13</v>
      </c>
      <c r="BA100" t="s">
        <v>13</v>
      </c>
      <c r="BB100" t="s">
        <v>14</v>
      </c>
      <c r="BC100" t="s">
        <v>14</v>
      </c>
      <c r="BD100" t="s">
        <v>13</v>
      </c>
      <c r="BE100" t="s">
        <v>14</v>
      </c>
      <c r="BF100" t="s">
        <v>13</v>
      </c>
      <c r="BG100" t="s">
        <v>13</v>
      </c>
      <c r="BH100" t="s">
        <v>14</v>
      </c>
      <c r="BI100" t="s">
        <v>13</v>
      </c>
      <c r="BJ100" t="s">
        <v>14</v>
      </c>
      <c r="BK100" t="s">
        <v>13</v>
      </c>
      <c r="BL100" t="s">
        <v>13</v>
      </c>
      <c r="BM100" t="s">
        <v>13</v>
      </c>
      <c r="BN100" t="s">
        <v>13</v>
      </c>
      <c r="BO100" t="s">
        <v>13</v>
      </c>
      <c r="BP100" t="s">
        <v>13</v>
      </c>
      <c r="BQ100" t="s">
        <v>13</v>
      </c>
      <c r="BR100" t="s">
        <v>13</v>
      </c>
      <c r="BS100" t="s">
        <v>13</v>
      </c>
      <c r="BT100" t="s">
        <v>13</v>
      </c>
    </row>
    <row r="101" spans="1:72" ht="15">
      <c r="A101" s="16">
        <v>155</v>
      </c>
      <c r="B101">
        <v>20</v>
      </c>
      <c r="C101" t="s">
        <v>78</v>
      </c>
      <c r="D101">
        <v>12</v>
      </c>
      <c r="E101" t="s">
        <v>107</v>
      </c>
      <c r="F101" s="16" t="s">
        <v>108</v>
      </c>
      <c r="G101">
        <v>7</v>
      </c>
      <c r="H101" s="20"/>
      <c r="I101">
        <f t="shared" si="3"/>
        <v>1</v>
      </c>
      <c r="J101">
        <v>10</v>
      </c>
      <c r="L101">
        <f t="shared" si="4"/>
        <v>1</v>
      </c>
      <c r="M101">
        <f t="shared" si="5"/>
        <v>2</v>
      </c>
      <c r="P101" t="s">
        <v>13</v>
      </c>
      <c r="Q101" t="s">
        <v>13</v>
      </c>
      <c r="R101" t="s">
        <v>12</v>
      </c>
      <c r="S101" t="s">
        <v>13</v>
      </c>
      <c r="T101" t="s">
        <v>13</v>
      </c>
      <c r="U101" t="s">
        <v>13</v>
      </c>
      <c r="V101" t="s">
        <v>13</v>
      </c>
      <c r="W101" t="s">
        <v>13</v>
      </c>
      <c r="X101" t="s">
        <v>13</v>
      </c>
      <c r="Y101" t="s">
        <v>13</v>
      </c>
      <c r="Z101" t="s">
        <v>13</v>
      </c>
      <c r="AA101" t="s">
        <v>13</v>
      </c>
      <c r="AB101" t="s">
        <v>13</v>
      </c>
      <c r="AC101" t="s">
        <v>13</v>
      </c>
      <c r="AD101" t="s">
        <v>13</v>
      </c>
      <c r="AE101" t="s">
        <v>13</v>
      </c>
      <c r="AF101" t="s">
        <v>13</v>
      </c>
      <c r="AG101" t="s">
        <v>13</v>
      </c>
      <c r="AH101" t="s">
        <v>13</v>
      </c>
      <c r="AI101" t="s">
        <v>13</v>
      </c>
      <c r="AJ101" t="s">
        <v>13</v>
      </c>
      <c r="AK101" t="s">
        <v>13</v>
      </c>
      <c r="AL101" t="s">
        <v>13</v>
      </c>
      <c r="AM101" t="s">
        <v>13</v>
      </c>
      <c r="AN101" t="s">
        <v>13</v>
      </c>
      <c r="AO101" t="s">
        <v>13</v>
      </c>
      <c r="AP101" t="s">
        <v>13</v>
      </c>
      <c r="AQ101" t="s">
        <v>13</v>
      </c>
      <c r="AR101" t="s">
        <v>13</v>
      </c>
      <c r="AS101" t="s">
        <v>13</v>
      </c>
      <c r="AT101" t="s">
        <v>13</v>
      </c>
      <c r="AU101" t="s">
        <v>13</v>
      </c>
      <c r="AV101" t="s">
        <v>13</v>
      </c>
      <c r="AW101" t="s">
        <v>13</v>
      </c>
      <c r="AX101" t="s">
        <v>13</v>
      </c>
      <c r="AY101" t="s">
        <v>13</v>
      </c>
      <c r="AZ101" t="s">
        <v>13</v>
      </c>
      <c r="BA101" t="s">
        <v>13</v>
      </c>
      <c r="BB101" t="s">
        <v>13</v>
      </c>
      <c r="BC101" t="s">
        <v>13</v>
      </c>
      <c r="BD101" t="s">
        <v>13</v>
      </c>
      <c r="BE101" t="s">
        <v>13</v>
      </c>
      <c r="BF101" t="s">
        <v>13</v>
      </c>
      <c r="BG101" t="s">
        <v>13</v>
      </c>
      <c r="BH101" t="s">
        <v>13</v>
      </c>
      <c r="BI101" t="s">
        <v>13</v>
      </c>
      <c r="BJ101" t="s">
        <v>13</v>
      </c>
      <c r="BK101" t="s">
        <v>13</v>
      </c>
      <c r="BL101" t="s">
        <v>13</v>
      </c>
      <c r="BM101" t="s">
        <v>13</v>
      </c>
      <c r="BN101" t="s">
        <v>13</v>
      </c>
      <c r="BO101" t="s">
        <v>13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</row>
    <row r="102" spans="1:72" ht="15">
      <c r="A102" s="16">
        <v>156</v>
      </c>
      <c r="B102">
        <v>17</v>
      </c>
      <c r="C102" t="s">
        <v>74</v>
      </c>
      <c r="D102">
        <v>12</v>
      </c>
      <c r="E102" t="s">
        <v>107</v>
      </c>
      <c r="F102" s="16" t="s">
        <v>108</v>
      </c>
      <c r="H102" s="20"/>
      <c r="I102">
        <f t="shared" si="3"/>
        <v>0</v>
      </c>
      <c r="L102">
        <f t="shared" si="4"/>
        <v>0</v>
      </c>
      <c r="M102">
        <f t="shared" si="5"/>
        <v>0</v>
      </c>
      <c r="P102" t="s">
        <v>13</v>
      </c>
      <c r="Q102" t="s">
        <v>13</v>
      </c>
      <c r="R102" t="s">
        <v>14</v>
      </c>
      <c r="S102" t="s">
        <v>13</v>
      </c>
      <c r="T102" t="s">
        <v>13</v>
      </c>
      <c r="U102" t="s">
        <v>13</v>
      </c>
      <c r="V102" t="s">
        <v>13</v>
      </c>
      <c r="W102" t="s">
        <v>13</v>
      </c>
      <c r="X102" t="s">
        <v>13</v>
      </c>
      <c r="Y102" t="s">
        <v>13</v>
      </c>
      <c r="Z102" t="s">
        <v>13</v>
      </c>
      <c r="AA102" t="s">
        <v>14</v>
      </c>
      <c r="AB102" t="s">
        <v>13</v>
      </c>
      <c r="AC102" t="s">
        <v>13</v>
      </c>
      <c r="AD102" t="s">
        <v>13</v>
      </c>
      <c r="AE102" t="s">
        <v>13</v>
      </c>
      <c r="AF102" t="s">
        <v>13</v>
      </c>
      <c r="AG102" t="s">
        <v>13</v>
      </c>
      <c r="AH102" t="s">
        <v>13</v>
      </c>
      <c r="AI102" t="s">
        <v>13</v>
      </c>
      <c r="AJ102" t="s">
        <v>13</v>
      </c>
      <c r="AK102" t="s">
        <v>13</v>
      </c>
      <c r="AL102" t="s">
        <v>13</v>
      </c>
      <c r="AM102" t="s">
        <v>13</v>
      </c>
      <c r="AN102" t="s">
        <v>13</v>
      </c>
      <c r="AO102" t="s">
        <v>13</v>
      </c>
      <c r="AP102" t="s">
        <v>13</v>
      </c>
      <c r="AQ102" t="s">
        <v>13</v>
      </c>
      <c r="AR102" t="s">
        <v>13</v>
      </c>
      <c r="AS102" t="s">
        <v>13</v>
      </c>
      <c r="AT102" t="s">
        <v>13</v>
      </c>
      <c r="AU102" t="s">
        <v>13</v>
      </c>
      <c r="AV102" t="s">
        <v>13</v>
      </c>
      <c r="AW102" t="s">
        <v>13</v>
      </c>
      <c r="AX102" t="s">
        <v>13</v>
      </c>
      <c r="AY102" t="s">
        <v>13</v>
      </c>
      <c r="AZ102" t="s">
        <v>13</v>
      </c>
      <c r="BA102" t="s">
        <v>13</v>
      </c>
      <c r="BB102" t="s">
        <v>13</v>
      </c>
      <c r="BC102" t="s">
        <v>13</v>
      </c>
      <c r="BD102" t="s">
        <v>13</v>
      </c>
      <c r="BE102" t="s">
        <v>13</v>
      </c>
      <c r="BF102" t="s">
        <v>13</v>
      </c>
      <c r="BG102" t="s">
        <v>13</v>
      </c>
      <c r="BH102" t="s">
        <v>13</v>
      </c>
      <c r="BI102" t="s">
        <v>13</v>
      </c>
      <c r="BJ102" t="s">
        <v>13</v>
      </c>
      <c r="BK102" t="s">
        <v>13</v>
      </c>
      <c r="BL102" t="s">
        <v>13</v>
      </c>
      <c r="BM102" t="s">
        <v>13</v>
      </c>
      <c r="BN102" t="s">
        <v>13</v>
      </c>
      <c r="BO102" t="s">
        <v>13</v>
      </c>
      <c r="BP102" t="s">
        <v>13</v>
      </c>
      <c r="BQ102" t="s">
        <v>13</v>
      </c>
      <c r="BR102" t="s">
        <v>13</v>
      </c>
      <c r="BS102" t="s">
        <v>13</v>
      </c>
      <c r="BT102" t="s">
        <v>13</v>
      </c>
    </row>
    <row r="103" spans="1:72" ht="15">
      <c r="A103" s="16">
        <v>157</v>
      </c>
      <c r="B103">
        <v>18</v>
      </c>
      <c r="C103" t="s">
        <v>74</v>
      </c>
      <c r="D103">
        <v>12</v>
      </c>
      <c r="E103" t="s">
        <v>107</v>
      </c>
      <c r="F103" s="16" t="s">
        <v>108</v>
      </c>
      <c r="H103" s="20"/>
      <c r="I103">
        <f t="shared" si="3"/>
        <v>0</v>
      </c>
      <c r="L103">
        <f t="shared" si="4"/>
        <v>0</v>
      </c>
      <c r="M103">
        <f t="shared" si="5"/>
        <v>0</v>
      </c>
      <c r="P103" t="s">
        <v>12</v>
      </c>
      <c r="Q103" t="s">
        <v>12</v>
      </c>
      <c r="R103" t="s">
        <v>13</v>
      </c>
      <c r="S103" t="s">
        <v>14</v>
      </c>
      <c r="T103" t="s">
        <v>13</v>
      </c>
      <c r="U103" t="s">
        <v>12</v>
      </c>
      <c r="V103" t="s">
        <v>13</v>
      </c>
      <c r="W103" t="s">
        <v>13</v>
      </c>
      <c r="X103" t="s">
        <v>13</v>
      </c>
      <c r="Y103" t="s">
        <v>13</v>
      </c>
      <c r="Z103" t="s">
        <v>12</v>
      </c>
      <c r="AA103" t="s">
        <v>14</v>
      </c>
      <c r="AB103" t="s">
        <v>13</v>
      </c>
      <c r="AC103" t="s">
        <v>12</v>
      </c>
      <c r="AD103" t="s">
        <v>13</v>
      </c>
      <c r="AE103" t="s">
        <v>14</v>
      </c>
      <c r="AF103" t="s">
        <v>13</v>
      </c>
      <c r="AG103" t="s">
        <v>12</v>
      </c>
      <c r="AH103" t="s">
        <v>13</v>
      </c>
      <c r="AI103" t="s">
        <v>13</v>
      </c>
      <c r="AJ103" t="s">
        <v>13</v>
      </c>
      <c r="AK103" t="s">
        <v>14</v>
      </c>
      <c r="AL103" t="s">
        <v>12</v>
      </c>
      <c r="AM103" t="s">
        <v>13</v>
      </c>
      <c r="AN103" t="s">
        <v>12</v>
      </c>
      <c r="AO103" t="s">
        <v>13</v>
      </c>
      <c r="AP103" t="s">
        <v>12</v>
      </c>
      <c r="AQ103" t="s">
        <v>13</v>
      </c>
      <c r="AR103" t="s">
        <v>14</v>
      </c>
      <c r="AS103" t="s">
        <v>13</v>
      </c>
      <c r="AT103" t="s">
        <v>12</v>
      </c>
      <c r="AU103" t="s">
        <v>13</v>
      </c>
      <c r="AV103" t="s">
        <v>14</v>
      </c>
      <c r="AW103" t="s">
        <v>13</v>
      </c>
      <c r="AX103" t="s">
        <v>12</v>
      </c>
      <c r="AY103" t="s">
        <v>13</v>
      </c>
      <c r="AZ103" t="s">
        <v>13</v>
      </c>
      <c r="BA103" t="s">
        <v>14</v>
      </c>
      <c r="BB103" t="s">
        <v>12</v>
      </c>
      <c r="BC103" t="s">
        <v>13</v>
      </c>
      <c r="BD103" t="s">
        <v>12</v>
      </c>
      <c r="BE103" t="s">
        <v>13</v>
      </c>
      <c r="BF103" t="s">
        <v>12</v>
      </c>
      <c r="BG103" t="s">
        <v>13</v>
      </c>
      <c r="BH103" t="s">
        <v>14</v>
      </c>
      <c r="BI103" t="s">
        <v>13</v>
      </c>
      <c r="BJ103" t="s">
        <v>12</v>
      </c>
      <c r="BK103" t="s">
        <v>13</v>
      </c>
      <c r="BL103" t="s">
        <v>14</v>
      </c>
      <c r="BM103" t="s">
        <v>13</v>
      </c>
      <c r="BN103" t="s">
        <v>12</v>
      </c>
      <c r="BO103" t="s">
        <v>14</v>
      </c>
      <c r="BP103" t="s">
        <v>13</v>
      </c>
      <c r="BQ103" t="s">
        <v>12</v>
      </c>
      <c r="BR103" t="s">
        <v>13</v>
      </c>
      <c r="BS103" t="s">
        <v>12</v>
      </c>
      <c r="BT103" t="s">
        <v>14</v>
      </c>
    </row>
    <row r="104" spans="1:72" ht="15">
      <c r="A104" s="16">
        <v>158</v>
      </c>
      <c r="B104">
        <v>18</v>
      </c>
      <c r="C104" t="s">
        <v>74</v>
      </c>
      <c r="D104">
        <v>12</v>
      </c>
      <c r="E104" t="s">
        <v>107</v>
      </c>
      <c r="F104" s="16" t="s">
        <v>108</v>
      </c>
      <c r="G104">
        <v>3</v>
      </c>
      <c r="H104" s="20"/>
      <c r="I104">
        <f t="shared" si="3"/>
        <v>1</v>
      </c>
      <c r="L104">
        <f t="shared" si="4"/>
        <v>0</v>
      </c>
      <c r="M104">
        <f t="shared" si="5"/>
        <v>1</v>
      </c>
      <c r="P104" t="s">
        <v>13</v>
      </c>
      <c r="Q104" t="s">
        <v>14</v>
      </c>
      <c r="R104" t="s">
        <v>13</v>
      </c>
      <c r="S104" t="s">
        <v>13</v>
      </c>
      <c r="T104" t="s">
        <v>13</v>
      </c>
      <c r="U104" t="s">
        <v>13</v>
      </c>
      <c r="V104" t="s">
        <v>13</v>
      </c>
      <c r="W104" t="s">
        <v>12</v>
      </c>
      <c r="X104" t="s">
        <v>14</v>
      </c>
      <c r="Y104" t="s">
        <v>13</v>
      </c>
      <c r="Z104" t="s">
        <v>13</v>
      </c>
      <c r="AA104" t="s">
        <v>14</v>
      </c>
      <c r="AB104" t="s">
        <v>13</v>
      </c>
      <c r="AC104" t="s">
        <v>14</v>
      </c>
      <c r="AD104" t="s">
        <v>13</v>
      </c>
      <c r="AE104" t="s">
        <v>13</v>
      </c>
      <c r="AF104" t="s">
        <v>13</v>
      </c>
      <c r="AG104" t="s">
        <v>14</v>
      </c>
      <c r="AH104" t="s">
        <v>13</v>
      </c>
      <c r="AI104" t="s">
        <v>13</v>
      </c>
      <c r="AJ104" t="s">
        <v>15</v>
      </c>
      <c r="AK104" t="s">
        <v>14</v>
      </c>
      <c r="AL104" t="s">
        <v>12</v>
      </c>
      <c r="AM104" t="s">
        <v>13</v>
      </c>
      <c r="AN104" t="s">
        <v>13</v>
      </c>
      <c r="AO104" t="s">
        <v>14</v>
      </c>
      <c r="AP104" t="s">
        <v>13</v>
      </c>
      <c r="AQ104" t="s">
        <v>12</v>
      </c>
      <c r="AR104" t="s">
        <v>13</v>
      </c>
      <c r="AS104" t="s">
        <v>14</v>
      </c>
      <c r="AT104" t="s">
        <v>14</v>
      </c>
      <c r="AU104" t="s">
        <v>14</v>
      </c>
      <c r="AV104" t="s">
        <v>12</v>
      </c>
      <c r="AW104" t="s">
        <v>13</v>
      </c>
      <c r="AX104" t="s">
        <v>13</v>
      </c>
      <c r="AY104" t="s">
        <v>14</v>
      </c>
      <c r="AZ104" t="s">
        <v>13</v>
      </c>
      <c r="BA104" t="s">
        <v>15</v>
      </c>
      <c r="BB104" t="s">
        <v>13</v>
      </c>
      <c r="BC104" t="s">
        <v>15</v>
      </c>
      <c r="BD104" t="s">
        <v>13</v>
      </c>
      <c r="BE104" t="s">
        <v>14</v>
      </c>
      <c r="BF104" t="s">
        <v>12</v>
      </c>
      <c r="BG104" t="s">
        <v>13</v>
      </c>
      <c r="BH104" t="s">
        <v>14</v>
      </c>
      <c r="BI104" t="s">
        <v>13</v>
      </c>
      <c r="BJ104" t="s">
        <v>15</v>
      </c>
      <c r="BK104" t="s">
        <v>13</v>
      </c>
      <c r="BL104" t="s">
        <v>15</v>
      </c>
      <c r="BM104" t="s">
        <v>15</v>
      </c>
      <c r="BN104" t="s">
        <v>13</v>
      </c>
      <c r="BO104" t="s">
        <v>13</v>
      </c>
      <c r="BP104" t="s">
        <v>12</v>
      </c>
      <c r="BQ104" t="s">
        <v>13</v>
      </c>
      <c r="BR104" t="s">
        <v>13</v>
      </c>
      <c r="BS104" t="s">
        <v>13</v>
      </c>
      <c r="BT104" t="s">
        <v>13</v>
      </c>
    </row>
    <row r="105" spans="1:72" ht="15">
      <c r="A105" s="16">
        <v>159</v>
      </c>
      <c r="B105">
        <v>19</v>
      </c>
      <c r="C105" t="s">
        <v>74</v>
      </c>
      <c r="D105">
        <v>12</v>
      </c>
      <c r="E105" t="s">
        <v>107</v>
      </c>
      <c r="F105" s="16" t="s">
        <v>108</v>
      </c>
      <c r="H105" s="20"/>
      <c r="I105">
        <f t="shared" si="3"/>
        <v>0</v>
      </c>
      <c r="J105">
        <v>10</v>
      </c>
      <c r="L105">
        <f t="shared" si="4"/>
        <v>1</v>
      </c>
      <c r="M105">
        <f t="shared" si="5"/>
        <v>1</v>
      </c>
      <c r="P105" t="s">
        <v>13</v>
      </c>
      <c r="Q105" t="s">
        <v>13</v>
      </c>
      <c r="R105" t="s">
        <v>13</v>
      </c>
      <c r="S105" t="s">
        <v>13</v>
      </c>
      <c r="T105" t="s">
        <v>13</v>
      </c>
      <c r="U105" t="s">
        <v>13</v>
      </c>
      <c r="V105" t="s">
        <v>13</v>
      </c>
      <c r="W105" t="s">
        <v>13</v>
      </c>
      <c r="X105" t="s">
        <v>13</v>
      </c>
      <c r="Y105" t="s">
        <v>13</v>
      </c>
      <c r="Z105" t="s">
        <v>13</v>
      </c>
      <c r="AA105" t="s">
        <v>13</v>
      </c>
      <c r="AB105" t="s">
        <v>13</v>
      </c>
      <c r="AC105" t="s">
        <v>13</v>
      </c>
      <c r="AD105" t="s">
        <v>13</v>
      </c>
      <c r="AE105" t="s">
        <v>13</v>
      </c>
      <c r="AF105" t="s">
        <v>13</v>
      </c>
      <c r="AG105" t="s">
        <v>13</v>
      </c>
      <c r="AH105" t="s">
        <v>13</v>
      </c>
      <c r="AI105" t="s">
        <v>13</v>
      </c>
      <c r="AJ105" t="s">
        <v>13</v>
      </c>
      <c r="AK105" t="s">
        <v>13</v>
      </c>
      <c r="AL105" t="s">
        <v>13</v>
      </c>
      <c r="AM105" t="s">
        <v>13</v>
      </c>
      <c r="AN105" t="s">
        <v>13</v>
      </c>
      <c r="AO105" t="s">
        <v>13</v>
      </c>
      <c r="AP105" t="s">
        <v>13</v>
      </c>
      <c r="AQ105" t="s">
        <v>13</v>
      </c>
      <c r="AR105" t="s">
        <v>13</v>
      </c>
      <c r="AS105" t="s">
        <v>13</v>
      </c>
      <c r="AT105" t="s">
        <v>13</v>
      </c>
      <c r="AU105" t="s">
        <v>13</v>
      </c>
      <c r="AV105" t="s">
        <v>13</v>
      </c>
      <c r="AW105" t="s">
        <v>13</v>
      </c>
      <c r="AX105" t="s">
        <v>13</v>
      </c>
      <c r="AY105" t="s">
        <v>13</v>
      </c>
      <c r="AZ105" t="s">
        <v>13</v>
      </c>
      <c r="BA105" t="s">
        <v>13</v>
      </c>
      <c r="BB105" t="s">
        <v>13</v>
      </c>
      <c r="BC105" t="s">
        <v>13</v>
      </c>
      <c r="BD105" t="s">
        <v>13</v>
      </c>
      <c r="BE105" t="s">
        <v>13</v>
      </c>
      <c r="BF105" t="s">
        <v>13</v>
      </c>
      <c r="BG105" t="s">
        <v>13</v>
      </c>
      <c r="BH105" t="s">
        <v>13</v>
      </c>
      <c r="BI105" t="s">
        <v>13</v>
      </c>
      <c r="BJ105" t="s">
        <v>13</v>
      </c>
      <c r="BK105" t="s">
        <v>13</v>
      </c>
      <c r="BL105" t="s">
        <v>13</v>
      </c>
      <c r="BM105" t="s">
        <v>13</v>
      </c>
      <c r="BN105" t="s">
        <v>13</v>
      </c>
      <c r="BO105" t="s">
        <v>13</v>
      </c>
      <c r="BP105" t="s">
        <v>13</v>
      </c>
      <c r="BQ105" t="s">
        <v>13</v>
      </c>
      <c r="BR105" t="s">
        <v>13</v>
      </c>
      <c r="BS105" t="s">
        <v>13</v>
      </c>
      <c r="BT105" t="s">
        <v>13</v>
      </c>
    </row>
    <row r="106" spans="1:72" ht="15">
      <c r="A106" s="16">
        <v>160</v>
      </c>
      <c r="B106">
        <v>18</v>
      </c>
      <c r="C106" t="s">
        <v>78</v>
      </c>
      <c r="D106">
        <v>12</v>
      </c>
      <c r="E106" t="s">
        <v>107</v>
      </c>
      <c r="F106" s="16" t="s">
        <v>108</v>
      </c>
      <c r="H106" s="20"/>
      <c r="I106">
        <f t="shared" si="3"/>
        <v>0</v>
      </c>
      <c r="L106">
        <f t="shared" si="4"/>
        <v>0</v>
      </c>
      <c r="M106">
        <f t="shared" si="5"/>
        <v>0</v>
      </c>
      <c r="P106" t="s">
        <v>14</v>
      </c>
      <c r="Q106" t="s">
        <v>13</v>
      </c>
      <c r="R106" t="s">
        <v>13</v>
      </c>
      <c r="S106" t="s">
        <v>13</v>
      </c>
      <c r="T106" t="s">
        <v>13</v>
      </c>
      <c r="U106" t="s">
        <v>13</v>
      </c>
      <c r="V106" t="s">
        <v>13</v>
      </c>
      <c r="W106" t="s">
        <v>13</v>
      </c>
      <c r="X106" t="s">
        <v>14</v>
      </c>
      <c r="Y106" t="s">
        <v>13</v>
      </c>
      <c r="Z106" t="s">
        <v>13</v>
      </c>
      <c r="AA106" t="s">
        <v>13</v>
      </c>
      <c r="AB106" t="s">
        <v>13</v>
      </c>
      <c r="AC106" t="s">
        <v>14</v>
      </c>
      <c r="AD106" t="s">
        <v>14</v>
      </c>
      <c r="AE106" t="s">
        <v>13</v>
      </c>
      <c r="AF106" t="s">
        <v>14</v>
      </c>
      <c r="AG106" t="s">
        <v>13</v>
      </c>
      <c r="AH106" t="s">
        <v>14</v>
      </c>
      <c r="AI106" t="s">
        <v>13</v>
      </c>
      <c r="AJ106" t="s">
        <v>13</v>
      </c>
      <c r="AK106" t="s">
        <v>13</v>
      </c>
      <c r="AL106" t="s">
        <v>13</v>
      </c>
      <c r="AM106" t="s">
        <v>13</v>
      </c>
      <c r="AN106" t="s">
        <v>14</v>
      </c>
      <c r="AO106" t="s">
        <v>13</v>
      </c>
      <c r="AP106" t="s">
        <v>13</v>
      </c>
      <c r="AQ106" t="s">
        <v>13</v>
      </c>
      <c r="AR106" t="s">
        <v>14</v>
      </c>
      <c r="AS106" t="s">
        <v>14</v>
      </c>
      <c r="AT106" t="s">
        <v>13</v>
      </c>
      <c r="AU106" t="s">
        <v>13</v>
      </c>
      <c r="AV106" t="s">
        <v>13</v>
      </c>
      <c r="AW106" t="s">
        <v>13</v>
      </c>
      <c r="AX106" t="s">
        <v>13</v>
      </c>
      <c r="AY106" t="s">
        <v>13</v>
      </c>
      <c r="AZ106" t="s">
        <v>13</v>
      </c>
      <c r="BA106" t="s">
        <v>13</v>
      </c>
      <c r="BB106" t="s">
        <v>14</v>
      </c>
      <c r="BC106" t="s">
        <v>13</v>
      </c>
      <c r="BD106" t="s">
        <v>14</v>
      </c>
      <c r="BE106" t="s">
        <v>13</v>
      </c>
      <c r="BF106" t="s">
        <v>13</v>
      </c>
      <c r="BG106" t="s">
        <v>14</v>
      </c>
      <c r="BH106" t="s">
        <v>13</v>
      </c>
      <c r="BI106" t="s">
        <v>14</v>
      </c>
      <c r="BJ106" t="s">
        <v>13</v>
      </c>
      <c r="BK106" t="s">
        <v>14</v>
      </c>
      <c r="BL106" t="s">
        <v>14</v>
      </c>
      <c r="BM106" t="s">
        <v>14</v>
      </c>
      <c r="BN106" t="s">
        <v>13</v>
      </c>
      <c r="BO106" t="s">
        <v>13</v>
      </c>
      <c r="BP106" t="s">
        <v>13</v>
      </c>
      <c r="BQ106" t="s">
        <v>13</v>
      </c>
      <c r="BR106" t="s">
        <v>13</v>
      </c>
      <c r="BS106" t="s">
        <v>13</v>
      </c>
      <c r="BT106" t="s">
        <v>13</v>
      </c>
    </row>
    <row r="107" spans="1:72" ht="15">
      <c r="A107" s="18">
        <v>161</v>
      </c>
      <c r="B107">
        <v>18</v>
      </c>
      <c r="C107" t="s">
        <v>78</v>
      </c>
      <c r="D107">
        <v>12</v>
      </c>
      <c r="E107" t="s">
        <v>107</v>
      </c>
      <c r="F107" s="18" t="s">
        <v>109</v>
      </c>
      <c r="G107">
        <v>2</v>
      </c>
      <c r="I107">
        <f t="shared" si="3"/>
        <v>1</v>
      </c>
      <c r="L107">
        <f t="shared" si="4"/>
        <v>0</v>
      </c>
      <c r="M107">
        <f t="shared" si="5"/>
        <v>1</v>
      </c>
      <c r="P107" t="s">
        <v>13</v>
      </c>
      <c r="Q107" t="s">
        <v>13</v>
      </c>
      <c r="R107" t="s">
        <v>14</v>
      </c>
      <c r="S107" t="s">
        <v>13</v>
      </c>
      <c r="T107" t="s">
        <v>13</v>
      </c>
      <c r="U107" t="s">
        <v>14</v>
      </c>
      <c r="V107" t="s">
        <v>12</v>
      </c>
      <c r="W107" t="s">
        <v>13</v>
      </c>
      <c r="X107" t="s">
        <v>13</v>
      </c>
      <c r="Y107" t="s">
        <v>13</v>
      </c>
      <c r="Z107" t="s">
        <v>13</v>
      </c>
      <c r="AA107" t="s">
        <v>13</v>
      </c>
      <c r="AB107" t="s">
        <v>13</v>
      </c>
      <c r="AC107" t="s">
        <v>13</v>
      </c>
      <c r="AD107" t="s">
        <v>13</v>
      </c>
      <c r="AE107" t="s">
        <v>13</v>
      </c>
      <c r="AF107" t="s">
        <v>13</v>
      </c>
      <c r="AG107" t="s">
        <v>13</v>
      </c>
      <c r="AH107" t="s">
        <v>13</v>
      </c>
      <c r="AI107" t="s">
        <v>13</v>
      </c>
      <c r="AJ107" t="s">
        <v>13</v>
      </c>
      <c r="AK107" t="s">
        <v>13</v>
      </c>
      <c r="AL107" t="s">
        <v>12</v>
      </c>
      <c r="AM107" t="s">
        <v>13</v>
      </c>
      <c r="AN107" t="s">
        <v>13</v>
      </c>
      <c r="AO107" t="s">
        <v>13</v>
      </c>
      <c r="AP107" t="s">
        <v>13</v>
      </c>
      <c r="AQ107" t="s">
        <v>13</v>
      </c>
      <c r="AR107" t="s">
        <v>13</v>
      </c>
      <c r="AS107" t="s">
        <v>13</v>
      </c>
      <c r="AT107" t="s">
        <v>13</v>
      </c>
      <c r="AU107" t="s">
        <v>13</v>
      </c>
      <c r="AV107" t="s">
        <v>13</v>
      </c>
      <c r="AW107" t="s">
        <v>13</v>
      </c>
      <c r="AX107" t="s">
        <v>13</v>
      </c>
      <c r="AY107" t="s">
        <v>13</v>
      </c>
      <c r="AZ107" t="s">
        <v>13</v>
      </c>
      <c r="BA107" t="s">
        <v>13</v>
      </c>
      <c r="BB107" t="s">
        <v>13</v>
      </c>
      <c r="BC107" t="s">
        <v>13</v>
      </c>
      <c r="BD107" t="s">
        <v>13</v>
      </c>
      <c r="BE107" t="s">
        <v>13</v>
      </c>
      <c r="BF107" t="s">
        <v>13</v>
      </c>
      <c r="BG107" t="s">
        <v>13</v>
      </c>
      <c r="BH107" t="s">
        <v>13</v>
      </c>
      <c r="BI107" t="s">
        <v>13</v>
      </c>
      <c r="BJ107" t="s">
        <v>13</v>
      </c>
      <c r="BK107" t="s">
        <v>13</v>
      </c>
      <c r="BL107" t="s">
        <v>13</v>
      </c>
      <c r="BM107" t="s">
        <v>13</v>
      </c>
      <c r="BN107" t="s">
        <v>13</v>
      </c>
      <c r="BO107" t="s">
        <v>13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</row>
    <row r="108" spans="1:72" ht="15">
      <c r="A108" s="18">
        <v>162</v>
      </c>
      <c r="B108">
        <v>18</v>
      </c>
      <c r="C108" t="s">
        <v>74</v>
      </c>
      <c r="D108">
        <v>12</v>
      </c>
      <c r="E108" t="s">
        <v>107</v>
      </c>
      <c r="F108" s="18" t="s">
        <v>109</v>
      </c>
      <c r="I108">
        <f t="shared" si="3"/>
        <v>0</v>
      </c>
      <c r="L108">
        <f t="shared" si="4"/>
        <v>0</v>
      </c>
      <c r="M108">
        <f t="shared" si="5"/>
        <v>0</v>
      </c>
      <c r="P108" t="s">
        <v>14</v>
      </c>
      <c r="Q108" t="s">
        <v>12</v>
      </c>
      <c r="R108" t="s">
        <v>12</v>
      </c>
      <c r="S108" t="s">
        <v>13</v>
      </c>
      <c r="T108" t="s">
        <v>14</v>
      </c>
      <c r="U108" t="s">
        <v>13</v>
      </c>
      <c r="V108" t="s">
        <v>14</v>
      </c>
      <c r="W108" t="s">
        <v>13</v>
      </c>
      <c r="X108" t="s">
        <v>13</v>
      </c>
      <c r="Y108" t="s">
        <v>13</v>
      </c>
      <c r="Z108" t="s">
        <v>14</v>
      </c>
      <c r="AA108" t="s">
        <v>13</v>
      </c>
      <c r="AB108" t="s">
        <v>13</v>
      </c>
      <c r="AC108" t="s">
        <v>12</v>
      </c>
      <c r="AD108" t="s">
        <v>13</v>
      </c>
      <c r="AE108" t="s">
        <v>14</v>
      </c>
      <c r="AF108" t="s">
        <v>14</v>
      </c>
      <c r="AG108" t="s">
        <v>14</v>
      </c>
      <c r="AH108" t="s">
        <v>14</v>
      </c>
      <c r="AI108" t="s">
        <v>14</v>
      </c>
      <c r="AJ108" t="s">
        <v>13</v>
      </c>
      <c r="AK108" t="s">
        <v>14</v>
      </c>
      <c r="AL108" t="s">
        <v>14</v>
      </c>
      <c r="AM108" t="s">
        <v>12</v>
      </c>
      <c r="AN108" t="s">
        <v>13</v>
      </c>
      <c r="AO108" t="s">
        <v>14</v>
      </c>
      <c r="AP108" t="s">
        <v>13</v>
      </c>
      <c r="AQ108" t="s">
        <v>13</v>
      </c>
      <c r="AR108" t="s">
        <v>13</v>
      </c>
      <c r="AS108" t="s">
        <v>14</v>
      </c>
      <c r="AT108" t="s">
        <v>14</v>
      </c>
      <c r="AU108" t="s">
        <v>13</v>
      </c>
      <c r="AV108" t="s">
        <v>13</v>
      </c>
      <c r="AW108" t="s">
        <v>14</v>
      </c>
      <c r="AX108" t="s">
        <v>14</v>
      </c>
      <c r="AY108" t="s">
        <v>14</v>
      </c>
      <c r="AZ108" t="s">
        <v>14</v>
      </c>
      <c r="BA108" t="s">
        <v>14</v>
      </c>
      <c r="BB108" t="s">
        <v>14</v>
      </c>
      <c r="BC108" t="s">
        <v>13</v>
      </c>
      <c r="BD108" t="s">
        <v>13</v>
      </c>
      <c r="BE108" t="s">
        <v>14</v>
      </c>
      <c r="BF108" t="s">
        <v>13</v>
      </c>
      <c r="BG108" t="s">
        <v>14</v>
      </c>
      <c r="BH108" t="s">
        <v>14</v>
      </c>
      <c r="BI108" t="s">
        <v>14</v>
      </c>
      <c r="BJ108" t="s">
        <v>13</v>
      </c>
      <c r="BK108" t="s">
        <v>13</v>
      </c>
      <c r="BL108" t="s">
        <v>12</v>
      </c>
      <c r="BM108" t="s">
        <v>14</v>
      </c>
      <c r="BN108" t="s">
        <v>13</v>
      </c>
      <c r="BO108" t="s">
        <v>14</v>
      </c>
      <c r="BP108" t="s">
        <v>14</v>
      </c>
      <c r="BQ108" t="s">
        <v>13</v>
      </c>
      <c r="BR108" t="s">
        <v>13</v>
      </c>
      <c r="BS108" t="s">
        <v>13</v>
      </c>
      <c r="BT108" t="s">
        <v>14</v>
      </c>
    </row>
    <row r="109" spans="1:72" ht="15">
      <c r="A109" s="18">
        <v>163</v>
      </c>
      <c r="B109">
        <v>18</v>
      </c>
      <c r="C109" t="s">
        <v>78</v>
      </c>
      <c r="D109">
        <v>12</v>
      </c>
      <c r="E109" t="s">
        <v>107</v>
      </c>
      <c r="F109" s="18" t="s">
        <v>109</v>
      </c>
      <c r="G109">
        <v>9</v>
      </c>
      <c r="I109">
        <f t="shared" si="3"/>
        <v>1</v>
      </c>
      <c r="L109">
        <f t="shared" si="4"/>
        <v>0</v>
      </c>
      <c r="M109">
        <f t="shared" si="5"/>
        <v>1</v>
      </c>
      <c r="P109" t="s">
        <v>13</v>
      </c>
      <c r="Q109" t="s">
        <v>14</v>
      </c>
      <c r="R109" t="s">
        <v>13</v>
      </c>
      <c r="S109" t="s">
        <v>13</v>
      </c>
      <c r="T109" t="s">
        <v>13</v>
      </c>
      <c r="U109" t="s">
        <v>13</v>
      </c>
      <c r="V109" t="s">
        <v>12</v>
      </c>
      <c r="W109" t="s">
        <v>13</v>
      </c>
      <c r="X109" t="s">
        <v>13</v>
      </c>
      <c r="Y109" t="s">
        <v>13</v>
      </c>
      <c r="Z109" t="s">
        <v>13</v>
      </c>
      <c r="AA109" t="s">
        <v>13</v>
      </c>
      <c r="AB109" t="s">
        <v>13</v>
      </c>
      <c r="AC109" t="s">
        <v>12</v>
      </c>
      <c r="AD109" t="s">
        <v>13</v>
      </c>
      <c r="AE109" t="s">
        <v>13</v>
      </c>
      <c r="AF109" t="s">
        <v>12</v>
      </c>
      <c r="AG109" t="s">
        <v>13</v>
      </c>
      <c r="AH109" t="s">
        <v>13</v>
      </c>
      <c r="AI109" t="s">
        <v>13</v>
      </c>
      <c r="AJ109" t="s">
        <v>15</v>
      </c>
      <c r="AK109" t="s">
        <v>13</v>
      </c>
      <c r="AL109" t="s">
        <v>12</v>
      </c>
      <c r="AM109" t="s">
        <v>12</v>
      </c>
      <c r="AN109" t="s">
        <v>13</v>
      </c>
      <c r="AO109" t="s">
        <v>14</v>
      </c>
      <c r="AP109" t="s">
        <v>13</v>
      </c>
      <c r="AQ109" t="s">
        <v>12</v>
      </c>
      <c r="AR109" t="s">
        <v>13</v>
      </c>
      <c r="AS109" t="s">
        <v>14</v>
      </c>
      <c r="AT109" t="s">
        <v>14</v>
      </c>
      <c r="AU109" t="s">
        <v>13</v>
      </c>
      <c r="AV109" t="s">
        <v>13</v>
      </c>
      <c r="AW109" t="s">
        <v>13</v>
      </c>
      <c r="AX109" t="s">
        <v>13</v>
      </c>
      <c r="AY109" t="s">
        <v>13</v>
      </c>
      <c r="AZ109" t="s">
        <v>13</v>
      </c>
      <c r="BA109" t="s">
        <v>13</v>
      </c>
      <c r="BB109" t="s">
        <v>13</v>
      </c>
      <c r="BC109" t="s">
        <v>12</v>
      </c>
      <c r="BD109" t="s">
        <v>13</v>
      </c>
      <c r="BE109" t="s">
        <v>13</v>
      </c>
      <c r="BF109" t="s">
        <v>13</v>
      </c>
      <c r="BG109" t="s">
        <v>13</v>
      </c>
      <c r="BH109" t="s">
        <v>13</v>
      </c>
      <c r="BI109" t="s">
        <v>13</v>
      </c>
      <c r="BJ109" t="s">
        <v>13</v>
      </c>
      <c r="BK109" t="s">
        <v>13</v>
      </c>
      <c r="BL109" t="s">
        <v>13</v>
      </c>
      <c r="BM109" t="s">
        <v>13</v>
      </c>
      <c r="BN109" t="s">
        <v>13</v>
      </c>
      <c r="BO109" t="s">
        <v>13</v>
      </c>
      <c r="BP109" t="s">
        <v>12</v>
      </c>
      <c r="BQ109" t="s">
        <v>12</v>
      </c>
      <c r="BR109" t="s">
        <v>13</v>
      </c>
      <c r="BS109" t="s">
        <v>13</v>
      </c>
      <c r="BT109" t="s">
        <v>13</v>
      </c>
    </row>
    <row r="110" spans="1:72" ht="15">
      <c r="A110" s="18">
        <v>164</v>
      </c>
      <c r="B110">
        <v>18</v>
      </c>
      <c r="C110" t="s">
        <v>78</v>
      </c>
      <c r="D110">
        <v>12</v>
      </c>
      <c r="E110" t="s">
        <v>107</v>
      </c>
      <c r="F110" s="18" t="s">
        <v>109</v>
      </c>
      <c r="I110">
        <f t="shared" si="3"/>
        <v>0</v>
      </c>
      <c r="L110">
        <f t="shared" si="4"/>
        <v>0</v>
      </c>
      <c r="M110">
        <f t="shared" si="5"/>
        <v>0</v>
      </c>
      <c r="P110" t="s">
        <v>13</v>
      </c>
      <c r="Q110" t="s">
        <v>14</v>
      </c>
      <c r="R110" t="s">
        <v>13</v>
      </c>
      <c r="S110" t="s">
        <v>13</v>
      </c>
      <c r="T110" t="s">
        <v>12</v>
      </c>
      <c r="U110" t="s">
        <v>13</v>
      </c>
      <c r="V110" t="s">
        <v>14</v>
      </c>
      <c r="W110" t="s">
        <v>13</v>
      </c>
      <c r="X110" t="s">
        <v>13</v>
      </c>
      <c r="Y110" t="s">
        <v>13</v>
      </c>
      <c r="Z110" t="s">
        <v>14</v>
      </c>
      <c r="AA110" t="s">
        <v>13</v>
      </c>
      <c r="AB110" t="s">
        <v>12</v>
      </c>
      <c r="AC110" t="s">
        <v>13</v>
      </c>
      <c r="AD110" t="s">
        <v>14</v>
      </c>
      <c r="AE110" t="s">
        <v>13</v>
      </c>
      <c r="AF110" t="s">
        <v>13</v>
      </c>
      <c r="AG110" t="s">
        <v>14</v>
      </c>
      <c r="AH110" t="s">
        <v>13</v>
      </c>
      <c r="AI110" t="s">
        <v>13</v>
      </c>
      <c r="AJ110" t="s">
        <v>13</v>
      </c>
      <c r="AK110" t="s">
        <v>14</v>
      </c>
      <c r="AL110" t="s">
        <v>13</v>
      </c>
      <c r="AM110" t="s">
        <v>13</v>
      </c>
      <c r="AN110" t="s">
        <v>13</v>
      </c>
      <c r="AO110" t="s">
        <v>14</v>
      </c>
      <c r="AP110" t="s">
        <v>13</v>
      </c>
      <c r="AQ110" t="s">
        <v>12</v>
      </c>
      <c r="AR110" t="s">
        <v>13</v>
      </c>
      <c r="AS110" t="s">
        <v>14</v>
      </c>
      <c r="AT110" t="s">
        <v>14</v>
      </c>
      <c r="AU110" t="s">
        <v>14</v>
      </c>
      <c r="AV110" t="s">
        <v>14</v>
      </c>
      <c r="AW110" t="s">
        <v>14</v>
      </c>
      <c r="AX110" t="s">
        <v>14</v>
      </c>
      <c r="AY110" t="s">
        <v>13</v>
      </c>
      <c r="AZ110" t="s">
        <v>14</v>
      </c>
      <c r="BA110" t="s">
        <v>13</v>
      </c>
      <c r="BB110" t="s">
        <v>13</v>
      </c>
      <c r="BC110" t="s">
        <v>13</v>
      </c>
      <c r="BD110" t="s">
        <v>13</v>
      </c>
      <c r="BE110" t="s">
        <v>13</v>
      </c>
      <c r="BF110" t="s">
        <v>14</v>
      </c>
      <c r="BG110" t="s">
        <v>14</v>
      </c>
      <c r="BH110" t="s">
        <v>14</v>
      </c>
      <c r="BI110" t="s">
        <v>13</v>
      </c>
      <c r="BJ110" t="s">
        <v>13</v>
      </c>
      <c r="BK110" t="s">
        <v>13</v>
      </c>
      <c r="BL110" t="s">
        <v>14</v>
      </c>
      <c r="BM110" t="s">
        <v>13</v>
      </c>
      <c r="BN110" t="s">
        <v>13</v>
      </c>
      <c r="BO110" t="s">
        <v>13</v>
      </c>
      <c r="BP110" t="s">
        <v>13</v>
      </c>
      <c r="BQ110" t="s">
        <v>13</v>
      </c>
      <c r="BR110" t="s">
        <v>13</v>
      </c>
      <c r="BS110" t="s">
        <v>14</v>
      </c>
      <c r="BT110" t="s">
        <v>14</v>
      </c>
    </row>
    <row r="111" spans="1:72" ht="15">
      <c r="A111" s="18">
        <v>165</v>
      </c>
      <c r="B111">
        <v>19</v>
      </c>
      <c r="C111" t="s">
        <v>78</v>
      </c>
      <c r="D111">
        <v>12</v>
      </c>
      <c r="E111" t="s">
        <v>107</v>
      </c>
      <c r="F111" s="18" t="s">
        <v>109</v>
      </c>
      <c r="I111">
        <f t="shared" si="3"/>
        <v>0</v>
      </c>
      <c r="J111">
        <v>10</v>
      </c>
      <c r="L111">
        <f t="shared" si="4"/>
        <v>1</v>
      </c>
      <c r="M111">
        <f t="shared" si="5"/>
        <v>1</v>
      </c>
      <c r="P111" t="s">
        <v>13</v>
      </c>
      <c r="Q111" t="s">
        <v>13</v>
      </c>
      <c r="R111" t="s">
        <v>13</v>
      </c>
      <c r="S111" t="s">
        <v>13</v>
      </c>
      <c r="T111" t="s">
        <v>13</v>
      </c>
      <c r="U111" t="s">
        <v>13</v>
      </c>
      <c r="V111" t="s">
        <v>13</v>
      </c>
      <c r="W111" t="s">
        <v>13</v>
      </c>
      <c r="X111" t="s">
        <v>13</v>
      </c>
      <c r="Y111" t="s">
        <v>13</v>
      </c>
      <c r="Z111" t="s">
        <v>13</v>
      </c>
      <c r="AA111" t="s">
        <v>13</v>
      </c>
      <c r="AB111" t="s">
        <v>13</v>
      </c>
      <c r="AC111" t="s">
        <v>13</v>
      </c>
      <c r="AD111" t="s">
        <v>13</v>
      </c>
      <c r="AE111" t="s">
        <v>13</v>
      </c>
      <c r="AF111" t="s">
        <v>13</v>
      </c>
      <c r="AG111" t="s">
        <v>13</v>
      </c>
      <c r="AH111" t="s">
        <v>13</v>
      </c>
      <c r="AI111" t="s">
        <v>13</v>
      </c>
      <c r="AJ111" t="s">
        <v>13</v>
      </c>
      <c r="AK111" t="s">
        <v>13</v>
      </c>
      <c r="AL111" t="s">
        <v>13</v>
      </c>
      <c r="AM111" t="s">
        <v>13</v>
      </c>
      <c r="AN111" t="s">
        <v>13</v>
      </c>
      <c r="AO111" t="s">
        <v>13</v>
      </c>
      <c r="AP111" t="s">
        <v>13</v>
      </c>
      <c r="AQ111" t="s">
        <v>13</v>
      </c>
      <c r="AR111" t="s">
        <v>13</v>
      </c>
      <c r="AS111" t="s">
        <v>13</v>
      </c>
      <c r="AT111" t="s">
        <v>13</v>
      </c>
      <c r="AU111" t="s">
        <v>13</v>
      </c>
      <c r="AV111" t="s">
        <v>13</v>
      </c>
      <c r="AW111" t="s">
        <v>13</v>
      </c>
      <c r="AX111" t="s">
        <v>13</v>
      </c>
      <c r="AY111" t="s">
        <v>13</v>
      </c>
      <c r="AZ111" t="s">
        <v>13</v>
      </c>
      <c r="BA111" t="s">
        <v>13</v>
      </c>
      <c r="BB111" t="s">
        <v>13</v>
      </c>
      <c r="BC111" t="s">
        <v>13</v>
      </c>
      <c r="BD111" t="s">
        <v>13</v>
      </c>
      <c r="BE111" t="s">
        <v>13</v>
      </c>
      <c r="BF111" t="s">
        <v>13</v>
      </c>
      <c r="BG111" t="s">
        <v>13</v>
      </c>
      <c r="BH111" t="s">
        <v>13</v>
      </c>
      <c r="BI111" t="s">
        <v>13</v>
      </c>
      <c r="BJ111" t="s">
        <v>13</v>
      </c>
      <c r="BK111" t="s">
        <v>13</v>
      </c>
      <c r="BL111" t="s">
        <v>13</v>
      </c>
      <c r="BM111" t="s">
        <v>13</v>
      </c>
      <c r="BN111" t="s">
        <v>13</v>
      </c>
      <c r="BO111" t="s">
        <v>13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</row>
    <row r="112" spans="1:72" ht="15">
      <c r="A112" s="18">
        <v>166</v>
      </c>
      <c r="B112">
        <v>19</v>
      </c>
      <c r="C112" t="s">
        <v>78</v>
      </c>
      <c r="D112">
        <v>12</v>
      </c>
      <c r="E112" t="s">
        <v>107</v>
      </c>
      <c r="F112" s="18" t="s">
        <v>109</v>
      </c>
      <c r="I112">
        <f t="shared" si="3"/>
        <v>0</v>
      </c>
      <c r="J112">
        <v>10</v>
      </c>
      <c r="L112">
        <f t="shared" si="4"/>
        <v>1</v>
      </c>
      <c r="M112">
        <f t="shared" si="5"/>
        <v>1</v>
      </c>
      <c r="P112" t="s">
        <v>14</v>
      </c>
      <c r="Q112" t="s">
        <v>13</v>
      </c>
      <c r="R112" t="s">
        <v>12</v>
      </c>
      <c r="S112" t="s">
        <v>13</v>
      </c>
      <c r="T112" t="s">
        <v>13</v>
      </c>
      <c r="U112" t="s">
        <v>13</v>
      </c>
      <c r="V112" t="s">
        <v>12</v>
      </c>
      <c r="W112" t="s">
        <v>12</v>
      </c>
      <c r="X112" t="s">
        <v>13</v>
      </c>
      <c r="Y112" t="s">
        <v>13</v>
      </c>
      <c r="Z112" t="s">
        <v>13</v>
      </c>
      <c r="AA112" t="s">
        <v>12</v>
      </c>
      <c r="AB112" t="s">
        <v>13</v>
      </c>
      <c r="AC112" t="s">
        <v>13</v>
      </c>
      <c r="AD112" t="s">
        <v>13</v>
      </c>
      <c r="AE112" t="s">
        <v>13</v>
      </c>
      <c r="AF112" t="s">
        <v>13</v>
      </c>
      <c r="AG112" t="s">
        <v>13</v>
      </c>
      <c r="AH112" t="s">
        <v>13</v>
      </c>
      <c r="AI112" t="s">
        <v>13</v>
      </c>
      <c r="AJ112" t="s">
        <v>13</v>
      </c>
      <c r="AK112" t="s">
        <v>14</v>
      </c>
      <c r="AL112" t="s">
        <v>13</v>
      </c>
      <c r="AM112" t="s">
        <v>13</v>
      </c>
      <c r="AN112" t="s">
        <v>13</v>
      </c>
      <c r="AO112" t="s">
        <v>14</v>
      </c>
      <c r="AP112" t="s">
        <v>13</v>
      </c>
      <c r="AQ112" t="s">
        <v>13</v>
      </c>
      <c r="AR112" t="s">
        <v>13</v>
      </c>
      <c r="AS112" t="s">
        <v>13</v>
      </c>
      <c r="AT112" t="s">
        <v>13</v>
      </c>
      <c r="AU112" t="s">
        <v>14</v>
      </c>
      <c r="AV112" t="s">
        <v>13</v>
      </c>
      <c r="AW112" t="s">
        <v>13</v>
      </c>
      <c r="AX112" t="s">
        <v>13</v>
      </c>
      <c r="AY112" t="s">
        <v>13</v>
      </c>
      <c r="AZ112" t="s">
        <v>13</v>
      </c>
      <c r="BA112" t="s">
        <v>13</v>
      </c>
      <c r="BB112" t="s">
        <v>13</v>
      </c>
      <c r="BC112" t="s">
        <v>13</v>
      </c>
      <c r="BD112" t="s">
        <v>13</v>
      </c>
      <c r="BE112" t="s">
        <v>13</v>
      </c>
      <c r="BF112" t="s">
        <v>13</v>
      </c>
      <c r="BG112" t="s">
        <v>13</v>
      </c>
      <c r="BH112" t="s">
        <v>14</v>
      </c>
      <c r="BI112" t="s">
        <v>13</v>
      </c>
      <c r="BJ112" t="s">
        <v>13</v>
      </c>
      <c r="BK112" t="s">
        <v>14</v>
      </c>
      <c r="BL112" t="s">
        <v>13</v>
      </c>
      <c r="BM112" t="s">
        <v>13</v>
      </c>
      <c r="BN112" t="s">
        <v>13</v>
      </c>
      <c r="BO112" t="s">
        <v>13</v>
      </c>
      <c r="BP112" t="s">
        <v>13</v>
      </c>
      <c r="BQ112" t="s">
        <v>13</v>
      </c>
      <c r="BR112" t="s">
        <v>14</v>
      </c>
      <c r="BS112" t="s">
        <v>13</v>
      </c>
      <c r="BT112" t="s">
        <v>13</v>
      </c>
    </row>
    <row r="113" spans="1:72" ht="15">
      <c r="A113" s="18">
        <v>167</v>
      </c>
      <c r="B113">
        <v>17</v>
      </c>
      <c r="C113" t="s">
        <v>78</v>
      </c>
      <c r="D113">
        <v>12</v>
      </c>
      <c r="E113" t="s">
        <v>107</v>
      </c>
      <c r="F113" s="18" t="s">
        <v>109</v>
      </c>
      <c r="I113">
        <f t="shared" si="3"/>
        <v>0</v>
      </c>
      <c r="L113">
        <f t="shared" si="4"/>
        <v>0</v>
      </c>
      <c r="M113">
        <f t="shared" si="5"/>
        <v>0</v>
      </c>
      <c r="P113" t="s">
        <v>14</v>
      </c>
      <c r="Q113" t="s">
        <v>12</v>
      </c>
      <c r="R113" t="s">
        <v>12</v>
      </c>
      <c r="S113" t="s">
        <v>14</v>
      </c>
      <c r="T113" t="s">
        <v>13</v>
      </c>
      <c r="U113" t="s">
        <v>14</v>
      </c>
      <c r="V113" t="s">
        <v>13</v>
      </c>
      <c r="W113" t="s">
        <v>13</v>
      </c>
      <c r="X113" t="s">
        <v>14</v>
      </c>
      <c r="Y113" t="s">
        <v>14</v>
      </c>
      <c r="Z113" t="s">
        <v>14</v>
      </c>
      <c r="AA113" t="s">
        <v>14</v>
      </c>
      <c r="AB113" t="s">
        <v>14</v>
      </c>
      <c r="AC113" t="s">
        <v>14</v>
      </c>
      <c r="AD113" t="s">
        <v>14</v>
      </c>
      <c r="AE113" t="s">
        <v>13</v>
      </c>
      <c r="AF113" t="s">
        <v>13</v>
      </c>
      <c r="AG113" t="s">
        <v>14</v>
      </c>
      <c r="AH113" t="s">
        <v>14</v>
      </c>
      <c r="AI113" t="s">
        <v>14</v>
      </c>
      <c r="AJ113" t="s">
        <v>15</v>
      </c>
      <c r="AK113" t="s">
        <v>14</v>
      </c>
      <c r="AL113" t="s">
        <v>13</v>
      </c>
      <c r="AM113" t="s">
        <v>15</v>
      </c>
      <c r="AN113" t="s">
        <v>15</v>
      </c>
      <c r="AO113" t="s">
        <v>14</v>
      </c>
      <c r="AP113" t="s">
        <v>14</v>
      </c>
      <c r="AQ113" t="s">
        <v>14</v>
      </c>
      <c r="AR113" t="s">
        <v>12</v>
      </c>
      <c r="AS113" t="s">
        <v>14</v>
      </c>
      <c r="AT113" t="s">
        <v>14</v>
      </c>
      <c r="AU113" t="s">
        <v>14</v>
      </c>
      <c r="AV113" t="s">
        <v>15</v>
      </c>
      <c r="AW113" t="s">
        <v>15</v>
      </c>
      <c r="AX113" t="s">
        <v>14</v>
      </c>
      <c r="AY113" t="s">
        <v>14</v>
      </c>
      <c r="AZ113" t="s">
        <v>13</v>
      </c>
      <c r="BA113" t="s">
        <v>13</v>
      </c>
      <c r="BB113" t="s">
        <v>13</v>
      </c>
      <c r="BC113" t="s">
        <v>14</v>
      </c>
      <c r="BD113" t="s">
        <v>14</v>
      </c>
      <c r="BE113" t="s">
        <v>14</v>
      </c>
      <c r="BF113" t="s">
        <v>14</v>
      </c>
      <c r="BG113" t="s">
        <v>12</v>
      </c>
      <c r="BH113" t="s">
        <v>12</v>
      </c>
      <c r="BI113" t="s">
        <v>13</v>
      </c>
      <c r="BJ113" t="s">
        <v>14</v>
      </c>
      <c r="BK113" t="s">
        <v>13</v>
      </c>
      <c r="BL113" t="s">
        <v>14</v>
      </c>
      <c r="BM113" t="s">
        <v>14</v>
      </c>
      <c r="BN113" t="s">
        <v>14</v>
      </c>
      <c r="BO113" t="s">
        <v>14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</row>
    <row r="114" spans="1:72" ht="15">
      <c r="A114" s="18">
        <v>168</v>
      </c>
      <c r="B114">
        <v>19</v>
      </c>
      <c r="C114" t="s">
        <v>78</v>
      </c>
      <c r="D114">
        <v>12</v>
      </c>
      <c r="E114" t="s">
        <v>107</v>
      </c>
      <c r="F114" s="18" t="s">
        <v>109</v>
      </c>
      <c r="I114">
        <f t="shared" si="3"/>
        <v>0</v>
      </c>
      <c r="J114">
        <v>10</v>
      </c>
      <c r="L114">
        <f t="shared" si="4"/>
        <v>1</v>
      </c>
      <c r="M114">
        <f t="shared" si="5"/>
        <v>1</v>
      </c>
      <c r="P114" t="s">
        <v>13</v>
      </c>
      <c r="Q114" t="s">
        <v>14</v>
      </c>
      <c r="R114" t="s">
        <v>13</v>
      </c>
      <c r="S114" t="s">
        <v>12</v>
      </c>
      <c r="T114" t="s">
        <v>13</v>
      </c>
      <c r="U114" t="s">
        <v>12</v>
      </c>
      <c r="V114" t="s">
        <v>12</v>
      </c>
      <c r="W114" t="s">
        <v>14</v>
      </c>
      <c r="X114" t="s">
        <v>13</v>
      </c>
      <c r="Y114" t="s">
        <v>12</v>
      </c>
      <c r="Z114" t="s">
        <v>13</v>
      </c>
      <c r="AA114" t="s">
        <v>13</v>
      </c>
      <c r="AB114" t="s">
        <v>12</v>
      </c>
      <c r="AC114" t="s">
        <v>13</v>
      </c>
      <c r="AD114" t="s">
        <v>12</v>
      </c>
      <c r="AE114" t="s">
        <v>12</v>
      </c>
      <c r="AF114" t="s">
        <v>13</v>
      </c>
      <c r="AG114" t="s">
        <v>13</v>
      </c>
      <c r="AH114" t="s">
        <v>13</v>
      </c>
      <c r="AI114" t="s">
        <v>13</v>
      </c>
      <c r="AJ114" t="s">
        <v>12</v>
      </c>
      <c r="AK114" t="s">
        <v>12</v>
      </c>
      <c r="AL114" t="s">
        <v>13</v>
      </c>
      <c r="AM114" t="s">
        <v>13</v>
      </c>
      <c r="AN114" t="s">
        <v>13</v>
      </c>
      <c r="AO114" t="s">
        <v>13</v>
      </c>
      <c r="AP114" t="s">
        <v>13</v>
      </c>
      <c r="AQ114" t="s">
        <v>13</v>
      </c>
      <c r="AR114" t="s">
        <v>13</v>
      </c>
      <c r="AS114" t="s">
        <v>13</v>
      </c>
      <c r="AT114" t="s">
        <v>13</v>
      </c>
      <c r="AU114" t="s">
        <v>13</v>
      </c>
      <c r="AV114" t="s">
        <v>13</v>
      </c>
      <c r="AW114" t="s">
        <v>13</v>
      </c>
      <c r="AX114" t="s">
        <v>13</v>
      </c>
      <c r="AY114" t="s">
        <v>14</v>
      </c>
      <c r="AZ114" t="s">
        <v>14</v>
      </c>
      <c r="BA114" t="s">
        <v>14</v>
      </c>
      <c r="BB114" t="s">
        <v>13</v>
      </c>
      <c r="BC114" t="s">
        <v>13</v>
      </c>
      <c r="BD114" t="s">
        <v>13</v>
      </c>
      <c r="BE114" t="s">
        <v>14</v>
      </c>
      <c r="BF114" t="s">
        <v>13</v>
      </c>
      <c r="BG114" t="s">
        <v>12</v>
      </c>
      <c r="BH114" t="s">
        <v>13</v>
      </c>
      <c r="BI114" t="s">
        <v>12</v>
      </c>
      <c r="BJ114" t="s">
        <v>13</v>
      </c>
      <c r="BK114" t="s">
        <v>12</v>
      </c>
      <c r="BL114" t="s">
        <v>12</v>
      </c>
      <c r="BM114" t="s">
        <v>13</v>
      </c>
      <c r="BN114" t="s">
        <v>14</v>
      </c>
      <c r="BO114" t="s">
        <v>14</v>
      </c>
      <c r="BP114" t="s">
        <v>14</v>
      </c>
      <c r="BQ114" t="s">
        <v>13</v>
      </c>
      <c r="BR114" t="s">
        <v>14</v>
      </c>
      <c r="BS114" t="s">
        <v>13</v>
      </c>
      <c r="BT114" t="s">
        <v>13</v>
      </c>
    </row>
    <row r="115" spans="1:72" ht="15">
      <c r="A115" s="18">
        <v>169</v>
      </c>
      <c r="B115">
        <v>18</v>
      </c>
      <c r="C115" t="s">
        <v>78</v>
      </c>
      <c r="D115">
        <v>12</v>
      </c>
      <c r="E115" t="s">
        <v>107</v>
      </c>
      <c r="F115" s="18" t="s">
        <v>109</v>
      </c>
      <c r="I115">
        <f t="shared" si="3"/>
        <v>0</v>
      </c>
      <c r="L115">
        <f t="shared" si="4"/>
        <v>0</v>
      </c>
      <c r="M115">
        <f t="shared" si="5"/>
        <v>0</v>
      </c>
      <c r="P115" t="s">
        <v>14</v>
      </c>
      <c r="Q115" t="s">
        <v>12</v>
      </c>
      <c r="R115" t="s">
        <v>13</v>
      </c>
      <c r="S115" t="s">
        <v>13</v>
      </c>
      <c r="T115" t="s">
        <v>13</v>
      </c>
      <c r="U115" t="s">
        <v>13</v>
      </c>
      <c r="V115" t="s">
        <v>12</v>
      </c>
      <c r="W115" t="s">
        <v>14</v>
      </c>
      <c r="X115" t="s">
        <v>13</v>
      </c>
      <c r="Y115" t="s">
        <v>12</v>
      </c>
      <c r="Z115" t="s">
        <v>14</v>
      </c>
      <c r="AA115" t="s">
        <v>13</v>
      </c>
      <c r="AB115" t="s">
        <v>13</v>
      </c>
      <c r="AC115" t="s">
        <v>12</v>
      </c>
      <c r="AD115" t="s">
        <v>13</v>
      </c>
      <c r="AE115" t="s">
        <v>13</v>
      </c>
      <c r="AF115" t="s">
        <v>13</v>
      </c>
      <c r="AG115" t="s">
        <v>14</v>
      </c>
      <c r="AH115" t="s">
        <v>14</v>
      </c>
      <c r="AI115" t="s">
        <v>14</v>
      </c>
      <c r="AJ115" t="s">
        <v>12</v>
      </c>
      <c r="AK115" t="s">
        <v>12</v>
      </c>
      <c r="AL115" t="s">
        <v>12</v>
      </c>
      <c r="AM115" t="s">
        <v>13</v>
      </c>
      <c r="AN115" t="s">
        <v>14</v>
      </c>
      <c r="AO115" t="s">
        <v>14</v>
      </c>
      <c r="AP115" t="s">
        <v>13</v>
      </c>
      <c r="AQ115" t="s">
        <v>13</v>
      </c>
      <c r="AR115" t="s">
        <v>13</v>
      </c>
      <c r="AS115" t="s">
        <v>13</v>
      </c>
      <c r="AT115" t="s">
        <v>15</v>
      </c>
      <c r="AU115" t="s">
        <v>15</v>
      </c>
      <c r="AV115" t="s">
        <v>12</v>
      </c>
      <c r="AW115" t="s">
        <v>13</v>
      </c>
      <c r="AX115" t="s">
        <v>13</v>
      </c>
      <c r="AY115" t="s">
        <v>14</v>
      </c>
      <c r="AZ115" t="s">
        <v>14</v>
      </c>
      <c r="BA115" t="s">
        <v>14</v>
      </c>
      <c r="BB115" t="s">
        <v>13</v>
      </c>
      <c r="BC115" t="s">
        <v>13</v>
      </c>
      <c r="BD115" t="s">
        <v>14</v>
      </c>
      <c r="BE115" t="s">
        <v>13</v>
      </c>
      <c r="BF115" t="s">
        <v>12</v>
      </c>
      <c r="BG115" t="s">
        <v>12</v>
      </c>
      <c r="BH115" t="s">
        <v>12</v>
      </c>
      <c r="BI115" t="s">
        <v>15</v>
      </c>
      <c r="BJ115" t="s">
        <v>13</v>
      </c>
      <c r="BK115" t="s">
        <v>14</v>
      </c>
      <c r="BL115" t="s">
        <v>14</v>
      </c>
      <c r="BM115" t="s">
        <v>13</v>
      </c>
      <c r="BN115" t="s">
        <v>14</v>
      </c>
      <c r="BO115" t="s">
        <v>14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</row>
    <row r="116" spans="1:72" ht="15">
      <c r="A116" s="18">
        <v>170</v>
      </c>
      <c r="B116">
        <v>19</v>
      </c>
      <c r="C116" t="s">
        <v>78</v>
      </c>
      <c r="D116">
        <v>12</v>
      </c>
      <c r="E116" t="s">
        <v>107</v>
      </c>
      <c r="F116" s="18" t="s">
        <v>109</v>
      </c>
      <c r="G116">
        <v>4</v>
      </c>
      <c r="I116">
        <f t="shared" si="3"/>
        <v>1</v>
      </c>
      <c r="L116">
        <f t="shared" si="4"/>
        <v>0</v>
      </c>
      <c r="M116">
        <f t="shared" si="5"/>
        <v>1</v>
      </c>
      <c r="P116" t="s">
        <v>13</v>
      </c>
      <c r="Q116" t="s">
        <v>13</v>
      </c>
      <c r="R116" t="s">
        <v>13</v>
      </c>
      <c r="S116" t="s">
        <v>14</v>
      </c>
      <c r="T116" t="s">
        <v>14</v>
      </c>
      <c r="U116" t="s">
        <v>13</v>
      </c>
      <c r="V116" t="s">
        <v>13</v>
      </c>
      <c r="W116" t="s">
        <v>14</v>
      </c>
      <c r="X116" t="s">
        <v>13</v>
      </c>
      <c r="Y116" t="s">
        <v>13</v>
      </c>
      <c r="Z116" t="s">
        <v>13</v>
      </c>
      <c r="AA116" t="s">
        <v>13</v>
      </c>
      <c r="AB116" t="s">
        <v>14</v>
      </c>
      <c r="AC116" t="s">
        <v>14</v>
      </c>
      <c r="AD116" t="s">
        <v>13</v>
      </c>
      <c r="AE116" t="s">
        <v>14</v>
      </c>
      <c r="AF116" t="s">
        <v>13</v>
      </c>
      <c r="AG116" t="s">
        <v>13</v>
      </c>
      <c r="AH116" t="s">
        <v>13</v>
      </c>
      <c r="AI116" t="s">
        <v>13</v>
      </c>
      <c r="AJ116" t="s">
        <v>13</v>
      </c>
      <c r="AK116" t="s">
        <v>12</v>
      </c>
      <c r="AL116" t="s">
        <v>13</v>
      </c>
      <c r="AM116" t="s">
        <v>13</v>
      </c>
      <c r="AN116" t="s">
        <v>13</v>
      </c>
      <c r="AO116" t="s">
        <v>14</v>
      </c>
      <c r="AP116" t="s">
        <v>13</v>
      </c>
      <c r="AQ116" t="s">
        <v>13</v>
      </c>
      <c r="AR116" t="s">
        <v>13</v>
      </c>
      <c r="AS116" t="s">
        <v>13</v>
      </c>
      <c r="AT116" t="s">
        <v>14</v>
      </c>
      <c r="AU116" t="s">
        <v>13</v>
      </c>
      <c r="AV116" t="s">
        <v>13</v>
      </c>
      <c r="AW116" t="s">
        <v>13</v>
      </c>
      <c r="AX116" t="s">
        <v>13</v>
      </c>
      <c r="AY116" t="s">
        <v>13</v>
      </c>
      <c r="AZ116" t="s">
        <v>13</v>
      </c>
      <c r="BA116" t="s">
        <v>13</v>
      </c>
      <c r="BB116" t="s">
        <v>13</v>
      </c>
      <c r="BC116" t="s">
        <v>14</v>
      </c>
      <c r="BD116" t="s">
        <v>13</v>
      </c>
      <c r="BE116" t="s">
        <v>13</v>
      </c>
      <c r="BF116" t="s">
        <v>13</v>
      </c>
      <c r="BG116" t="s">
        <v>13</v>
      </c>
      <c r="BH116" t="s">
        <v>13</v>
      </c>
      <c r="BI116" t="s">
        <v>13</v>
      </c>
      <c r="BJ116" t="s">
        <v>13</v>
      </c>
      <c r="BK116" t="s">
        <v>13</v>
      </c>
      <c r="BL116" t="s">
        <v>13</v>
      </c>
      <c r="BM116" t="s">
        <v>13</v>
      </c>
      <c r="BN116" t="s">
        <v>14</v>
      </c>
      <c r="BO116" t="s">
        <v>14</v>
      </c>
      <c r="BP116" t="s">
        <v>14</v>
      </c>
      <c r="BQ116" t="s">
        <v>13</v>
      </c>
      <c r="BR116" t="s">
        <v>14</v>
      </c>
      <c r="BS116" t="s">
        <v>13</v>
      </c>
      <c r="BT116" t="s">
        <v>13</v>
      </c>
    </row>
    <row r="117" spans="1:72" ht="15">
      <c r="A117" s="18">
        <v>171</v>
      </c>
      <c r="B117">
        <v>18</v>
      </c>
      <c r="C117" t="s">
        <v>78</v>
      </c>
      <c r="D117">
        <v>12</v>
      </c>
      <c r="E117" t="s">
        <v>107</v>
      </c>
      <c r="F117" s="18" t="s">
        <v>109</v>
      </c>
      <c r="G117">
        <v>9</v>
      </c>
      <c r="I117">
        <f t="shared" si="3"/>
        <v>1</v>
      </c>
      <c r="L117">
        <f t="shared" si="4"/>
        <v>0</v>
      </c>
      <c r="M117">
        <f t="shared" si="5"/>
        <v>1</v>
      </c>
      <c r="P117" t="s">
        <v>13</v>
      </c>
      <c r="Q117" t="s">
        <v>12</v>
      </c>
      <c r="R117" t="s">
        <v>13</v>
      </c>
      <c r="S117" t="s">
        <v>13</v>
      </c>
      <c r="T117" t="s">
        <v>13</v>
      </c>
      <c r="U117" t="s">
        <v>13</v>
      </c>
      <c r="V117" t="s">
        <v>13</v>
      </c>
      <c r="W117" t="s">
        <v>12</v>
      </c>
      <c r="X117" t="s">
        <v>12</v>
      </c>
      <c r="Y117" t="s">
        <v>13</v>
      </c>
      <c r="Z117" t="s">
        <v>14</v>
      </c>
      <c r="AA117" t="s">
        <v>13</v>
      </c>
      <c r="AB117" t="s">
        <v>13</v>
      </c>
      <c r="AC117" t="s">
        <v>14</v>
      </c>
      <c r="AD117" t="s">
        <v>13</v>
      </c>
      <c r="AE117" t="s">
        <v>13</v>
      </c>
      <c r="AF117" t="s">
        <v>13</v>
      </c>
      <c r="AG117" t="s">
        <v>13</v>
      </c>
      <c r="AH117" t="s">
        <v>13</v>
      </c>
      <c r="AI117" t="s">
        <v>13</v>
      </c>
      <c r="AJ117" t="s">
        <v>13</v>
      </c>
      <c r="AK117" t="s">
        <v>13</v>
      </c>
      <c r="AL117" t="s">
        <v>13</v>
      </c>
      <c r="AM117" t="s">
        <v>12</v>
      </c>
      <c r="AN117" t="s">
        <v>12</v>
      </c>
      <c r="AO117" t="s">
        <v>14</v>
      </c>
      <c r="AP117" t="s">
        <v>13</v>
      </c>
      <c r="AQ117" t="s">
        <v>13</v>
      </c>
      <c r="AR117" t="s">
        <v>13</v>
      </c>
      <c r="AS117" t="s">
        <v>14</v>
      </c>
      <c r="AT117" t="s">
        <v>14</v>
      </c>
      <c r="AU117" t="s">
        <v>14</v>
      </c>
      <c r="AV117" t="s">
        <v>13</v>
      </c>
      <c r="AW117" t="s">
        <v>13</v>
      </c>
      <c r="AX117" t="s">
        <v>13</v>
      </c>
      <c r="AY117" t="s">
        <v>13</v>
      </c>
      <c r="AZ117" t="s">
        <v>13</v>
      </c>
      <c r="BA117" t="s">
        <v>13</v>
      </c>
      <c r="BB117" t="s">
        <v>13</v>
      </c>
      <c r="BC117" t="s">
        <v>14</v>
      </c>
      <c r="BD117" t="s">
        <v>13</v>
      </c>
      <c r="BE117" t="s">
        <v>13</v>
      </c>
      <c r="BF117" t="s">
        <v>13</v>
      </c>
      <c r="BG117" t="s">
        <v>13</v>
      </c>
      <c r="BH117" t="s">
        <v>14</v>
      </c>
      <c r="BI117" t="s">
        <v>12</v>
      </c>
      <c r="BJ117" t="s">
        <v>13</v>
      </c>
      <c r="BK117" t="s">
        <v>13</v>
      </c>
      <c r="BL117" t="s">
        <v>13</v>
      </c>
      <c r="BM117" t="s">
        <v>14</v>
      </c>
      <c r="BN117" t="s">
        <v>13</v>
      </c>
      <c r="BO117" t="s">
        <v>13</v>
      </c>
      <c r="BP117" t="s">
        <v>14</v>
      </c>
      <c r="BQ117" t="s">
        <v>13</v>
      </c>
      <c r="BR117" t="s">
        <v>14</v>
      </c>
      <c r="BS117" t="s">
        <v>14</v>
      </c>
      <c r="BT117" t="s">
        <v>13</v>
      </c>
    </row>
    <row r="118" spans="1:72" ht="15">
      <c r="A118" s="18">
        <v>172</v>
      </c>
      <c r="B118">
        <v>18</v>
      </c>
      <c r="C118" t="s">
        <v>78</v>
      </c>
      <c r="D118">
        <v>12</v>
      </c>
      <c r="E118" t="s">
        <v>107</v>
      </c>
      <c r="F118" s="18" t="s">
        <v>109</v>
      </c>
      <c r="G118">
        <v>2</v>
      </c>
      <c r="I118">
        <f t="shared" si="3"/>
        <v>1</v>
      </c>
      <c r="L118">
        <f t="shared" si="4"/>
        <v>0</v>
      </c>
      <c r="M118">
        <f t="shared" si="5"/>
        <v>1</v>
      </c>
      <c r="P118" t="s">
        <v>13</v>
      </c>
      <c r="Q118" t="s">
        <v>12</v>
      </c>
      <c r="R118" t="s">
        <v>13</v>
      </c>
      <c r="S118" t="s">
        <v>13</v>
      </c>
      <c r="T118" t="s">
        <v>13</v>
      </c>
      <c r="U118" t="s">
        <v>13</v>
      </c>
      <c r="V118" t="s">
        <v>14</v>
      </c>
      <c r="W118" t="s">
        <v>13</v>
      </c>
      <c r="X118" t="s">
        <v>13</v>
      </c>
      <c r="Y118" t="s">
        <v>13</v>
      </c>
      <c r="Z118" t="s">
        <v>14</v>
      </c>
      <c r="AA118" t="s">
        <v>13</v>
      </c>
      <c r="AB118" t="s">
        <v>14</v>
      </c>
      <c r="AC118" t="s">
        <v>13</v>
      </c>
      <c r="AD118" t="s">
        <v>13</v>
      </c>
      <c r="AE118" t="s">
        <v>13</v>
      </c>
      <c r="AF118" t="s">
        <v>14</v>
      </c>
      <c r="AG118" t="s">
        <v>13</v>
      </c>
      <c r="AH118" t="s">
        <v>13</v>
      </c>
      <c r="AI118" t="s">
        <v>13</v>
      </c>
      <c r="AJ118" t="s">
        <v>13</v>
      </c>
      <c r="AK118" t="s">
        <v>14</v>
      </c>
      <c r="AL118" t="s">
        <v>13</v>
      </c>
      <c r="AM118" t="s">
        <v>13</v>
      </c>
      <c r="AN118" t="s">
        <v>12</v>
      </c>
      <c r="AO118" t="s">
        <v>13</v>
      </c>
      <c r="AP118" t="s">
        <v>14</v>
      </c>
      <c r="AQ118" t="s">
        <v>13</v>
      </c>
      <c r="AR118" t="s">
        <v>13</v>
      </c>
      <c r="AS118" t="s">
        <v>14</v>
      </c>
      <c r="AT118" t="s">
        <v>13</v>
      </c>
      <c r="AU118" t="s">
        <v>14</v>
      </c>
      <c r="AV118" t="s">
        <v>13</v>
      </c>
      <c r="AW118" t="s">
        <v>13</v>
      </c>
      <c r="AX118" t="s">
        <v>14</v>
      </c>
      <c r="AY118" t="s">
        <v>13</v>
      </c>
      <c r="AZ118" t="s">
        <v>14</v>
      </c>
      <c r="BA118" t="s">
        <v>13</v>
      </c>
      <c r="BB118" t="s">
        <v>13</v>
      </c>
      <c r="BC118" t="s">
        <v>13</v>
      </c>
      <c r="BD118" t="s">
        <v>14</v>
      </c>
      <c r="BE118" t="s">
        <v>14</v>
      </c>
      <c r="BF118" t="s">
        <v>13</v>
      </c>
      <c r="BG118" t="s">
        <v>14</v>
      </c>
      <c r="BH118" t="s">
        <v>13</v>
      </c>
      <c r="BI118" t="s">
        <v>13</v>
      </c>
      <c r="BJ118" t="s">
        <v>13</v>
      </c>
      <c r="BK118" t="s">
        <v>13</v>
      </c>
      <c r="BL118" t="s">
        <v>13</v>
      </c>
      <c r="BM118" t="s">
        <v>13</v>
      </c>
      <c r="BN118" t="s">
        <v>13</v>
      </c>
      <c r="BO118" t="s">
        <v>14</v>
      </c>
      <c r="BP118" t="s">
        <v>14</v>
      </c>
      <c r="BQ118" t="s">
        <v>14</v>
      </c>
      <c r="BR118" t="s">
        <v>13</v>
      </c>
      <c r="BS118" t="s">
        <v>14</v>
      </c>
      <c r="BT118" t="s">
        <v>14</v>
      </c>
    </row>
    <row r="119" spans="1:72" ht="15">
      <c r="A119" s="18">
        <v>173</v>
      </c>
      <c r="B119">
        <v>19</v>
      </c>
      <c r="C119" t="s">
        <v>78</v>
      </c>
      <c r="D119">
        <v>12</v>
      </c>
      <c r="E119" t="s">
        <v>107</v>
      </c>
      <c r="F119" s="18" t="s">
        <v>109</v>
      </c>
      <c r="I119">
        <f t="shared" si="3"/>
        <v>0</v>
      </c>
      <c r="J119">
        <v>10</v>
      </c>
      <c r="L119">
        <f t="shared" si="4"/>
        <v>1</v>
      </c>
      <c r="M119">
        <f t="shared" si="5"/>
        <v>1</v>
      </c>
      <c r="P119" t="s">
        <v>13</v>
      </c>
      <c r="Q119" t="s">
        <v>13</v>
      </c>
      <c r="R119" t="s">
        <v>13</v>
      </c>
      <c r="S119" t="s">
        <v>12</v>
      </c>
      <c r="T119" t="s">
        <v>13</v>
      </c>
      <c r="U119" t="s">
        <v>13</v>
      </c>
      <c r="V119" t="s">
        <v>12</v>
      </c>
      <c r="W119" t="s">
        <v>13</v>
      </c>
      <c r="X119" t="s">
        <v>13</v>
      </c>
      <c r="Y119" t="s">
        <v>13</v>
      </c>
      <c r="Z119" t="s">
        <v>13</v>
      </c>
      <c r="AA119" t="s">
        <v>13</v>
      </c>
      <c r="AB119" t="s">
        <v>13</v>
      </c>
      <c r="AC119" t="s">
        <v>12</v>
      </c>
      <c r="AD119" t="s">
        <v>13</v>
      </c>
      <c r="AE119" t="s">
        <v>12</v>
      </c>
      <c r="AF119" t="s">
        <v>13</v>
      </c>
      <c r="AG119" t="s">
        <v>12</v>
      </c>
      <c r="AH119" t="s">
        <v>13</v>
      </c>
      <c r="AI119" t="s">
        <v>13</v>
      </c>
      <c r="AJ119" t="s">
        <v>12</v>
      </c>
      <c r="AK119" t="s">
        <v>13</v>
      </c>
      <c r="AL119" t="s">
        <v>13</v>
      </c>
      <c r="AM119" t="s">
        <v>12</v>
      </c>
      <c r="AN119" t="s">
        <v>12</v>
      </c>
      <c r="AO119" t="s">
        <v>13</v>
      </c>
      <c r="AP119" t="s">
        <v>12</v>
      </c>
      <c r="AQ119" t="s">
        <v>13</v>
      </c>
      <c r="AR119" t="s">
        <v>13</v>
      </c>
      <c r="AS119" t="s">
        <v>13</v>
      </c>
      <c r="AT119" t="s">
        <v>13</v>
      </c>
      <c r="AU119" t="s">
        <v>12</v>
      </c>
      <c r="AV119" t="s">
        <v>12</v>
      </c>
      <c r="AW119" t="s">
        <v>13</v>
      </c>
      <c r="AX119" t="s">
        <v>13</v>
      </c>
      <c r="AY119" t="s">
        <v>13</v>
      </c>
      <c r="AZ119" t="s">
        <v>13</v>
      </c>
      <c r="BA119" t="s">
        <v>13</v>
      </c>
      <c r="BB119" t="s">
        <v>13</v>
      </c>
      <c r="BC119" t="s">
        <v>13</v>
      </c>
      <c r="BD119" t="s">
        <v>13</v>
      </c>
      <c r="BE119" t="s">
        <v>13</v>
      </c>
      <c r="BF119" t="s">
        <v>13</v>
      </c>
      <c r="BG119" t="s">
        <v>13</v>
      </c>
      <c r="BH119" t="s">
        <v>13</v>
      </c>
      <c r="BI119" t="s">
        <v>13</v>
      </c>
      <c r="BJ119" t="s">
        <v>13</v>
      </c>
      <c r="BK119" t="s">
        <v>13</v>
      </c>
      <c r="BL119" t="s">
        <v>13</v>
      </c>
      <c r="BM119" t="s">
        <v>13</v>
      </c>
      <c r="BN119" t="s">
        <v>13</v>
      </c>
      <c r="BO119" t="s">
        <v>13</v>
      </c>
      <c r="BP119" t="s">
        <v>12</v>
      </c>
      <c r="BQ119" t="s">
        <v>12</v>
      </c>
      <c r="BR119" t="s">
        <v>13</v>
      </c>
      <c r="BS119" t="s">
        <v>13</v>
      </c>
      <c r="BT119" t="s">
        <v>13</v>
      </c>
    </row>
    <row r="120" spans="1:72" ht="15">
      <c r="A120" s="18"/>
      <c r="F120" s="18"/>
      <c r="M120" s="16" t="s">
        <v>15</v>
      </c>
      <c r="P120" s="16">
        <f aca="true" t="shared" si="6" ref="P120:AJ120">_xlfn.COUNTIFS(P5:P90,"=DT")</f>
        <v>0</v>
      </c>
      <c r="Q120" s="16">
        <f t="shared" si="6"/>
        <v>2</v>
      </c>
      <c r="R120" s="16">
        <f t="shared" si="6"/>
        <v>0</v>
      </c>
      <c r="S120" s="16">
        <f t="shared" si="6"/>
        <v>0</v>
      </c>
      <c r="T120" s="16">
        <f t="shared" si="6"/>
        <v>1</v>
      </c>
      <c r="U120" s="16">
        <f t="shared" si="6"/>
        <v>1</v>
      </c>
      <c r="V120" s="16">
        <f t="shared" si="6"/>
        <v>6</v>
      </c>
      <c r="W120" s="16">
        <f t="shared" si="6"/>
        <v>5</v>
      </c>
      <c r="X120" s="31">
        <f t="shared" si="6"/>
        <v>0</v>
      </c>
      <c r="Y120" s="31">
        <f t="shared" si="6"/>
        <v>1</v>
      </c>
      <c r="Z120" s="31">
        <f t="shared" si="6"/>
        <v>0</v>
      </c>
      <c r="AA120" s="31">
        <f t="shared" si="6"/>
        <v>1</v>
      </c>
      <c r="AB120" s="31">
        <f t="shared" si="6"/>
        <v>2</v>
      </c>
      <c r="AC120" s="31">
        <f t="shared" si="6"/>
        <v>5</v>
      </c>
      <c r="AD120" s="31">
        <f t="shared" si="6"/>
        <v>1</v>
      </c>
      <c r="AE120" s="31">
        <f t="shared" si="6"/>
        <v>2</v>
      </c>
      <c r="AF120" s="31">
        <f t="shared" si="6"/>
        <v>3</v>
      </c>
      <c r="AG120" s="31">
        <f t="shared" si="6"/>
        <v>4</v>
      </c>
      <c r="AH120" s="31">
        <f t="shared" si="6"/>
        <v>2</v>
      </c>
      <c r="AI120" s="31">
        <f t="shared" si="6"/>
        <v>1</v>
      </c>
      <c r="AJ120" s="30">
        <f t="shared" si="6"/>
        <v>16</v>
      </c>
      <c r="AK120" s="30">
        <f>_xlfn.COUNTIFS(AK12,"=Dt")</f>
        <v>0</v>
      </c>
      <c r="AL120" s="30">
        <f>_xlfn.COUNTIFS(AL5:AL90,"=DT")</f>
        <v>3</v>
      </c>
      <c r="AM120" s="30">
        <f>_xlfn.COUNTIFS(AM5:AM90,"=Dt")</f>
        <v>6</v>
      </c>
      <c r="AN120" s="30">
        <f>_xlfn.COUNTIFS(AN5:AN90,"=DT")</f>
        <v>3</v>
      </c>
      <c r="AO120" s="30">
        <f>_xlfn.COUNTIFS(AO5:AO90,"=DT")</f>
        <v>0</v>
      </c>
      <c r="AP120" s="30">
        <f aca="true" t="shared" si="7" ref="AP120:BT120">_xlfn.COUNTIFS(AP5:AP90,"=dt")</f>
        <v>1</v>
      </c>
      <c r="AQ120" s="30">
        <f t="shared" si="7"/>
        <v>3</v>
      </c>
      <c r="AR120" s="30">
        <f t="shared" si="7"/>
        <v>1</v>
      </c>
      <c r="AS120" s="30">
        <f t="shared" si="7"/>
        <v>0</v>
      </c>
      <c r="AT120" s="30">
        <f t="shared" si="7"/>
        <v>0</v>
      </c>
      <c r="AU120" s="30">
        <f t="shared" si="7"/>
        <v>0</v>
      </c>
      <c r="AV120" s="30">
        <f t="shared" si="7"/>
        <v>2</v>
      </c>
      <c r="AW120" s="30">
        <f t="shared" si="7"/>
        <v>1</v>
      </c>
      <c r="AX120" s="30">
        <f t="shared" si="7"/>
        <v>4</v>
      </c>
      <c r="AY120" s="32">
        <f t="shared" si="7"/>
        <v>2</v>
      </c>
      <c r="AZ120" s="32">
        <f t="shared" si="7"/>
        <v>0</v>
      </c>
      <c r="BA120" s="32">
        <f t="shared" si="7"/>
        <v>0</v>
      </c>
      <c r="BB120" s="32">
        <f t="shared" si="7"/>
        <v>0</v>
      </c>
      <c r="BC120" s="32">
        <f t="shared" si="7"/>
        <v>0</v>
      </c>
      <c r="BD120" s="32">
        <f t="shared" si="7"/>
        <v>0</v>
      </c>
      <c r="BE120" s="32">
        <f t="shared" si="7"/>
        <v>3</v>
      </c>
      <c r="BF120" s="32">
        <f t="shared" si="7"/>
        <v>1</v>
      </c>
      <c r="BG120" s="32">
        <f t="shared" si="7"/>
        <v>2</v>
      </c>
      <c r="BH120" s="32">
        <f t="shared" si="7"/>
        <v>2</v>
      </c>
      <c r="BI120" s="32">
        <f t="shared" si="7"/>
        <v>7</v>
      </c>
      <c r="BJ120" s="32">
        <f t="shared" si="7"/>
        <v>0</v>
      </c>
      <c r="BK120" s="32">
        <f t="shared" si="7"/>
        <v>0</v>
      </c>
      <c r="BL120" s="32">
        <f t="shared" si="7"/>
        <v>3</v>
      </c>
      <c r="BM120" s="33">
        <f t="shared" si="7"/>
        <v>0</v>
      </c>
      <c r="BN120" s="33">
        <f t="shared" si="7"/>
        <v>0</v>
      </c>
      <c r="BO120" s="33">
        <f t="shared" si="7"/>
        <v>0</v>
      </c>
      <c r="BP120" s="33">
        <f t="shared" si="7"/>
        <v>2</v>
      </c>
      <c r="BQ120" s="33">
        <f t="shared" si="7"/>
        <v>3</v>
      </c>
      <c r="BR120" s="33">
        <f t="shared" si="7"/>
        <v>2</v>
      </c>
      <c r="BS120" s="33">
        <f t="shared" si="7"/>
        <v>0</v>
      </c>
      <c r="BT120" s="33">
        <f t="shared" si="7"/>
        <v>1</v>
      </c>
    </row>
    <row r="121" spans="1:72" ht="15">
      <c r="A121" s="18"/>
      <c r="F121" s="18"/>
      <c r="M121" s="16" t="s">
        <v>12</v>
      </c>
      <c r="P121" s="16">
        <f aca="true" t="shared" si="8" ref="P121:AO121">_xlfn.COUNTIFS(P5:P90,"=D")</f>
        <v>8</v>
      </c>
      <c r="Q121" s="16">
        <f t="shared" si="8"/>
        <v>11</v>
      </c>
      <c r="R121" s="16">
        <f t="shared" si="8"/>
        <v>6</v>
      </c>
      <c r="S121" s="16">
        <f t="shared" si="8"/>
        <v>26</v>
      </c>
      <c r="T121" s="16">
        <f t="shared" si="8"/>
        <v>15</v>
      </c>
      <c r="U121" s="16">
        <f t="shared" si="8"/>
        <v>10</v>
      </c>
      <c r="V121" s="16">
        <f t="shared" si="8"/>
        <v>40</v>
      </c>
      <c r="W121" s="16">
        <f t="shared" si="8"/>
        <v>40</v>
      </c>
      <c r="X121" s="31">
        <f t="shared" si="8"/>
        <v>4</v>
      </c>
      <c r="Y121" s="31">
        <f t="shared" si="8"/>
        <v>30</v>
      </c>
      <c r="Z121" s="31">
        <f t="shared" si="8"/>
        <v>0</v>
      </c>
      <c r="AA121" s="31">
        <f t="shared" si="8"/>
        <v>5</v>
      </c>
      <c r="AB121" s="31">
        <f t="shared" si="8"/>
        <v>9</v>
      </c>
      <c r="AC121" s="31">
        <f t="shared" si="8"/>
        <v>30</v>
      </c>
      <c r="AD121" s="31">
        <f t="shared" si="8"/>
        <v>14</v>
      </c>
      <c r="AE121" s="31">
        <f t="shared" si="8"/>
        <v>14</v>
      </c>
      <c r="AF121" s="31">
        <f t="shared" si="8"/>
        <v>21</v>
      </c>
      <c r="AG121" s="31">
        <f t="shared" si="8"/>
        <v>23</v>
      </c>
      <c r="AH121" s="31">
        <f t="shared" si="8"/>
        <v>8</v>
      </c>
      <c r="AI121" s="31">
        <f t="shared" si="8"/>
        <v>13</v>
      </c>
      <c r="AJ121" s="30">
        <f t="shared" si="8"/>
        <v>0</v>
      </c>
      <c r="AK121" s="30">
        <f t="shared" si="8"/>
        <v>7</v>
      </c>
      <c r="AL121" s="30">
        <f t="shared" si="8"/>
        <v>18</v>
      </c>
      <c r="AM121" s="30">
        <f t="shared" si="8"/>
        <v>41</v>
      </c>
      <c r="AN121" s="30">
        <f t="shared" si="8"/>
        <v>37</v>
      </c>
      <c r="AO121" s="30">
        <f t="shared" si="8"/>
        <v>9</v>
      </c>
      <c r="AP121" s="30">
        <f aca="true" t="shared" si="9" ref="AP121:BT121">_xlfn.COUNTIFS(AP5:AP90,"=d")</f>
        <v>16</v>
      </c>
      <c r="AQ121" s="30">
        <f t="shared" si="9"/>
        <v>26</v>
      </c>
      <c r="AR121" s="30">
        <f t="shared" si="9"/>
        <v>11</v>
      </c>
      <c r="AS121" s="30">
        <f t="shared" si="9"/>
        <v>2</v>
      </c>
      <c r="AT121" s="30">
        <f t="shared" si="9"/>
        <v>13</v>
      </c>
      <c r="AU121" s="30">
        <f t="shared" si="9"/>
        <v>12</v>
      </c>
      <c r="AV121" s="30">
        <f t="shared" si="9"/>
        <v>20</v>
      </c>
      <c r="AW121" s="30">
        <f t="shared" si="9"/>
        <v>14</v>
      </c>
      <c r="AX121" s="30">
        <f t="shared" si="9"/>
        <v>19</v>
      </c>
      <c r="AY121" s="32">
        <f t="shared" si="9"/>
        <v>9</v>
      </c>
      <c r="AZ121" s="32">
        <f t="shared" si="9"/>
        <v>2</v>
      </c>
      <c r="BA121" s="32">
        <f t="shared" si="9"/>
        <v>8</v>
      </c>
      <c r="BB121" s="32">
        <f t="shared" si="9"/>
        <v>27</v>
      </c>
      <c r="BC121" s="32">
        <f t="shared" si="9"/>
        <v>7</v>
      </c>
      <c r="BD121" s="32">
        <f t="shared" si="9"/>
        <v>17</v>
      </c>
      <c r="BE121" s="32">
        <f t="shared" si="9"/>
        <v>33</v>
      </c>
      <c r="BF121" s="32">
        <f t="shared" si="9"/>
        <v>23</v>
      </c>
      <c r="BG121" s="32">
        <f t="shared" si="9"/>
        <v>21</v>
      </c>
      <c r="BH121" s="32">
        <f t="shared" si="9"/>
        <v>34</v>
      </c>
      <c r="BI121" s="32">
        <f t="shared" si="9"/>
        <v>32</v>
      </c>
      <c r="BJ121" s="32">
        <f t="shared" si="9"/>
        <v>7</v>
      </c>
      <c r="BK121" s="32">
        <f t="shared" si="9"/>
        <v>8</v>
      </c>
      <c r="BL121" s="32">
        <f t="shared" si="9"/>
        <v>12</v>
      </c>
      <c r="BM121" s="33">
        <f t="shared" si="9"/>
        <v>18</v>
      </c>
      <c r="BN121" s="33">
        <f t="shared" si="9"/>
        <v>14</v>
      </c>
      <c r="BO121" s="33">
        <f t="shared" si="9"/>
        <v>10</v>
      </c>
      <c r="BP121" s="33">
        <f t="shared" si="9"/>
        <v>18</v>
      </c>
      <c r="BQ121" s="33">
        <f t="shared" si="9"/>
        <v>32</v>
      </c>
      <c r="BR121" s="33">
        <f t="shared" si="9"/>
        <v>14</v>
      </c>
      <c r="BS121" s="33">
        <f t="shared" si="9"/>
        <v>4</v>
      </c>
      <c r="BT121" s="33">
        <f t="shared" si="9"/>
        <v>12</v>
      </c>
    </row>
    <row r="122" spans="1:72" ht="15">
      <c r="A122" s="18"/>
      <c r="F122" s="18"/>
      <c r="M122" s="16" t="s">
        <v>13</v>
      </c>
      <c r="P122" s="16">
        <f aca="true" t="shared" si="10" ref="P122:AA122">_xlfn.COUNTIFS(P5:P90,"=C")</f>
        <v>54</v>
      </c>
      <c r="Q122" s="16">
        <f t="shared" si="10"/>
        <v>48</v>
      </c>
      <c r="R122" s="16">
        <f t="shared" si="10"/>
        <v>49</v>
      </c>
      <c r="S122" s="16">
        <f t="shared" si="10"/>
        <v>53</v>
      </c>
      <c r="T122" s="16">
        <f t="shared" si="10"/>
        <v>63</v>
      </c>
      <c r="U122" s="16">
        <f t="shared" si="10"/>
        <v>51</v>
      </c>
      <c r="V122" s="16">
        <f t="shared" si="10"/>
        <v>35</v>
      </c>
      <c r="W122" s="16">
        <f t="shared" si="10"/>
        <v>36</v>
      </c>
      <c r="X122" s="31">
        <f t="shared" si="10"/>
        <v>50</v>
      </c>
      <c r="Y122" s="31">
        <f t="shared" si="10"/>
        <v>51</v>
      </c>
      <c r="Z122" s="31">
        <f t="shared" si="10"/>
        <v>62</v>
      </c>
      <c r="AA122" s="31">
        <f t="shared" si="10"/>
        <v>36</v>
      </c>
      <c r="AB122" s="31">
        <f>_xlfn.COUNTIFS(AB5:AB90,"=c")</f>
        <v>51</v>
      </c>
      <c r="AC122" s="31">
        <f aca="true" t="shared" si="11" ref="AC122:AN122">_xlfn.COUNTIFS(AC5:AC90,"=C")</f>
        <v>48</v>
      </c>
      <c r="AD122" s="31">
        <f t="shared" si="11"/>
        <v>66</v>
      </c>
      <c r="AE122" s="31">
        <f t="shared" si="11"/>
        <v>61</v>
      </c>
      <c r="AF122" s="31">
        <f t="shared" si="11"/>
        <v>56</v>
      </c>
      <c r="AG122" s="31">
        <f t="shared" si="11"/>
        <v>53</v>
      </c>
      <c r="AH122" s="31">
        <f t="shared" si="11"/>
        <v>66</v>
      </c>
      <c r="AI122" s="31">
        <f t="shared" si="11"/>
        <v>60</v>
      </c>
      <c r="AJ122" s="30">
        <f t="shared" si="11"/>
        <v>65</v>
      </c>
      <c r="AK122" s="30">
        <f t="shared" si="11"/>
        <v>44</v>
      </c>
      <c r="AL122" s="30">
        <f t="shared" si="11"/>
        <v>47</v>
      </c>
      <c r="AM122" s="30">
        <f t="shared" si="11"/>
        <v>33</v>
      </c>
      <c r="AN122" s="30">
        <f t="shared" si="11"/>
        <v>35</v>
      </c>
      <c r="AO122" s="30">
        <f aca="true" t="shared" si="12" ref="AO122:BH122">_xlfn.COUNTIFS(AO5:AO90,"=c")</f>
        <v>51</v>
      </c>
      <c r="AP122" s="30">
        <f t="shared" si="12"/>
        <v>51</v>
      </c>
      <c r="AQ122" s="30">
        <f t="shared" si="12"/>
        <v>54</v>
      </c>
      <c r="AR122" s="30">
        <f t="shared" si="12"/>
        <v>58</v>
      </c>
      <c r="AS122" s="30">
        <f t="shared" si="12"/>
        <v>49</v>
      </c>
      <c r="AT122" s="30">
        <f t="shared" si="12"/>
        <v>50</v>
      </c>
      <c r="AU122" s="30">
        <f t="shared" si="12"/>
        <v>45</v>
      </c>
      <c r="AV122" s="30">
        <f t="shared" si="12"/>
        <v>59</v>
      </c>
      <c r="AW122" s="30">
        <f t="shared" si="12"/>
        <v>63</v>
      </c>
      <c r="AX122" s="30">
        <f t="shared" si="12"/>
        <v>60</v>
      </c>
      <c r="AY122" s="32">
        <f t="shared" si="12"/>
        <v>64</v>
      </c>
      <c r="AZ122" s="32">
        <f t="shared" si="12"/>
        <v>64</v>
      </c>
      <c r="BA122" s="32">
        <f t="shared" si="12"/>
        <v>48</v>
      </c>
      <c r="BB122" s="32">
        <f t="shared" si="12"/>
        <v>51</v>
      </c>
      <c r="BC122" s="32">
        <f t="shared" si="12"/>
        <v>52</v>
      </c>
      <c r="BD122" s="32">
        <f t="shared" si="12"/>
        <v>60</v>
      </c>
      <c r="BE122" s="32">
        <f t="shared" si="12"/>
        <v>42</v>
      </c>
      <c r="BF122" s="32">
        <f t="shared" si="12"/>
        <v>56</v>
      </c>
      <c r="BG122" s="32">
        <f t="shared" si="12"/>
        <v>53</v>
      </c>
      <c r="BH122" s="32">
        <f t="shared" si="12"/>
        <v>45</v>
      </c>
      <c r="BI122" s="32">
        <f>_xlfn.COUNTIFS(BI5:BI90,"c")</f>
        <v>44</v>
      </c>
      <c r="BJ122" s="32">
        <f aca="true" t="shared" si="13" ref="BJ122:BT122">_xlfn.COUNTIFS(BJ5:BJ90,"=c")</f>
        <v>72</v>
      </c>
      <c r="BK122" s="32">
        <f t="shared" si="13"/>
        <v>70</v>
      </c>
      <c r="BL122" s="32">
        <f t="shared" si="13"/>
        <v>59</v>
      </c>
      <c r="BM122" s="33">
        <f t="shared" si="13"/>
        <v>56</v>
      </c>
      <c r="BN122" s="33">
        <f t="shared" si="13"/>
        <v>60</v>
      </c>
      <c r="BO122" s="33">
        <f t="shared" si="13"/>
        <v>61</v>
      </c>
      <c r="BP122" s="33">
        <f t="shared" si="13"/>
        <v>56</v>
      </c>
      <c r="BQ122" s="33">
        <f t="shared" si="13"/>
        <v>45</v>
      </c>
      <c r="BR122" s="33">
        <f t="shared" si="13"/>
        <v>56</v>
      </c>
      <c r="BS122" s="33">
        <f t="shared" si="13"/>
        <v>64</v>
      </c>
      <c r="BT122" s="33">
        <f t="shared" si="13"/>
        <v>64</v>
      </c>
    </row>
    <row r="123" spans="1:72" ht="15">
      <c r="A123" s="18"/>
      <c r="F123" s="18"/>
      <c r="M123" s="16" t="s">
        <v>14</v>
      </c>
      <c r="P123" s="16">
        <f aca="true" t="shared" si="14" ref="P123:AL123">_xlfn.COUNTIFS(P5:P90,"=CT")</f>
        <v>24</v>
      </c>
      <c r="Q123" s="16">
        <f t="shared" si="14"/>
        <v>25</v>
      </c>
      <c r="R123" s="16">
        <f t="shared" si="14"/>
        <v>31</v>
      </c>
      <c r="S123" s="16">
        <f t="shared" si="14"/>
        <v>7</v>
      </c>
      <c r="T123" s="16">
        <f t="shared" si="14"/>
        <v>7</v>
      </c>
      <c r="U123" s="16">
        <f t="shared" si="14"/>
        <v>24</v>
      </c>
      <c r="V123" s="16">
        <f t="shared" si="14"/>
        <v>5</v>
      </c>
      <c r="W123" s="16">
        <f t="shared" si="14"/>
        <v>5</v>
      </c>
      <c r="X123" s="31">
        <f t="shared" si="14"/>
        <v>32</v>
      </c>
      <c r="Y123" s="31">
        <f t="shared" si="14"/>
        <v>4</v>
      </c>
      <c r="Z123" s="31">
        <f t="shared" si="14"/>
        <v>24</v>
      </c>
      <c r="AA123" s="31">
        <f t="shared" si="14"/>
        <v>44</v>
      </c>
      <c r="AB123" s="31">
        <f t="shared" si="14"/>
        <v>24</v>
      </c>
      <c r="AC123" s="31">
        <f t="shared" si="14"/>
        <v>3</v>
      </c>
      <c r="AD123" s="31">
        <f t="shared" si="14"/>
        <v>5</v>
      </c>
      <c r="AE123" s="31">
        <f t="shared" si="14"/>
        <v>9</v>
      </c>
      <c r="AF123" s="31">
        <f t="shared" si="14"/>
        <v>6</v>
      </c>
      <c r="AG123" s="31">
        <f t="shared" si="14"/>
        <v>6</v>
      </c>
      <c r="AH123" s="31">
        <f t="shared" si="14"/>
        <v>10</v>
      </c>
      <c r="AI123" s="31">
        <f t="shared" si="14"/>
        <v>12</v>
      </c>
      <c r="AJ123" s="30">
        <f t="shared" si="14"/>
        <v>5</v>
      </c>
      <c r="AK123" s="30">
        <f t="shared" si="14"/>
        <v>35</v>
      </c>
      <c r="AL123" s="30">
        <f t="shared" si="14"/>
        <v>18</v>
      </c>
      <c r="AM123" s="30">
        <f>_xlfn.COUNTIFS(AM5:AM90,"=Ct")</f>
        <v>6</v>
      </c>
      <c r="AN123" s="30">
        <f>_xlfn.COUNTIFS(AN5:AN90,"=CT")</f>
        <v>11</v>
      </c>
      <c r="AO123" s="30">
        <f aca="true" t="shared" si="15" ref="AO123:BT123">_xlfn.COUNTIFS(AO5:AO90,"=ct")</f>
        <v>26</v>
      </c>
      <c r="AP123" s="30">
        <f t="shared" si="15"/>
        <v>18</v>
      </c>
      <c r="AQ123" s="30">
        <f t="shared" si="15"/>
        <v>3</v>
      </c>
      <c r="AR123" s="30">
        <f t="shared" si="15"/>
        <v>16</v>
      </c>
      <c r="AS123" s="30">
        <f t="shared" si="15"/>
        <v>35</v>
      </c>
      <c r="AT123" s="30">
        <f t="shared" si="15"/>
        <v>23</v>
      </c>
      <c r="AU123" s="30">
        <f t="shared" si="15"/>
        <v>29</v>
      </c>
      <c r="AV123" s="30">
        <f t="shared" si="15"/>
        <v>5</v>
      </c>
      <c r="AW123" s="30">
        <f t="shared" si="15"/>
        <v>8</v>
      </c>
      <c r="AX123" s="30">
        <f t="shared" si="15"/>
        <v>3</v>
      </c>
      <c r="AY123" s="32">
        <f t="shared" si="15"/>
        <v>11</v>
      </c>
      <c r="AZ123" s="32">
        <f t="shared" si="15"/>
        <v>20</v>
      </c>
      <c r="BA123" s="32">
        <f t="shared" si="15"/>
        <v>30</v>
      </c>
      <c r="BB123" s="32">
        <f t="shared" si="15"/>
        <v>8</v>
      </c>
      <c r="BC123" s="32">
        <f t="shared" si="15"/>
        <v>27</v>
      </c>
      <c r="BD123" s="32">
        <f t="shared" si="15"/>
        <v>9</v>
      </c>
      <c r="BE123" s="32">
        <f t="shared" si="15"/>
        <v>8</v>
      </c>
      <c r="BF123" s="32">
        <f t="shared" si="15"/>
        <v>6</v>
      </c>
      <c r="BG123" s="32">
        <f t="shared" si="15"/>
        <v>10</v>
      </c>
      <c r="BH123" s="32">
        <f t="shared" si="15"/>
        <v>5</v>
      </c>
      <c r="BI123" s="32">
        <f t="shared" si="15"/>
        <v>3</v>
      </c>
      <c r="BJ123" s="32">
        <f t="shared" si="15"/>
        <v>7</v>
      </c>
      <c r="BK123" s="32">
        <f t="shared" si="15"/>
        <v>8</v>
      </c>
      <c r="BL123" s="32">
        <f t="shared" si="15"/>
        <v>12</v>
      </c>
      <c r="BM123" s="33">
        <f t="shared" si="15"/>
        <v>12</v>
      </c>
      <c r="BN123" s="33">
        <f t="shared" si="15"/>
        <v>12</v>
      </c>
      <c r="BO123" s="33">
        <f t="shared" si="15"/>
        <v>15</v>
      </c>
      <c r="BP123" s="33">
        <f t="shared" si="15"/>
        <v>10</v>
      </c>
      <c r="BQ123" s="33">
        <f t="shared" si="15"/>
        <v>6</v>
      </c>
      <c r="BR123" s="33">
        <f t="shared" si="15"/>
        <v>14</v>
      </c>
      <c r="BS123" s="33">
        <f t="shared" si="15"/>
        <v>18</v>
      </c>
      <c r="BT123" s="33">
        <f t="shared" si="15"/>
        <v>9</v>
      </c>
    </row>
    <row r="124" spans="1:72" ht="15">
      <c r="A124" s="18"/>
      <c r="F124" s="18"/>
      <c r="M124" s="28"/>
      <c r="N124" s="24"/>
      <c r="O124" s="24"/>
      <c r="P124" s="28">
        <f aca="true" t="shared" si="16" ref="P124:AU124">_xlfn.COUNTIFS(P91:P119,"=dt")</f>
        <v>0</v>
      </c>
      <c r="Q124" s="28">
        <f t="shared" si="16"/>
        <v>0</v>
      </c>
      <c r="R124" s="28">
        <f t="shared" si="16"/>
        <v>0</v>
      </c>
      <c r="S124" s="28">
        <f t="shared" si="16"/>
        <v>0</v>
      </c>
      <c r="T124" s="28">
        <f t="shared" si="16"/>
        <v>0</v>
      </c>
      <c r="U124" s="28">
        <f t="shared" si="16"/>
        <v>0</v>
      </c>
      <c r="V124" s="28">
        <f t="shared" si="16"/>
        <v>0</v>
      </c>
      <c r="W124" s="28">
        <f t="shared" si="16"/>
        <v>0</v>
      </c>
      <c r="X124" s="30">
        <f t="shared" si="16"/>
        <v>0</v>
      </c>
      <c r="Y124" s="30">
        <f t="shared" si="16"/>
        <v>0</v>
      </c>
      <c r="Z124" s="30">
        <f t="shared" si="16"/>
        <v>0</v>
      </c>
      <c r="AA124" s="30">
        <f t="shared" si="16"/>
        <v>0</v>
      </c>
      <c r="AB124" s="30">
        <f t="shared" si="16"/>
        <v>0</v>
      </c>
      <c r="AC124" s="30">
        <f t="shared" si="16"/>
        <v>0</v>
      </c>
      <c r="AD124" s="30">
        <f t="shared" si="16"/>
        <v>0</v>
      </c>
      <c r="AE124" s="30">
        <f t="shared" si="16"/>
        <v>0</v>
      </c>
      <c r="AF124" s="30">
        <f t="shared" si="16"/>
        <v>0</v>
      </c>
      <c r="AG124" s="30">
        <f t="shared" si="16"/>
        <v>0</v>
      </c>
      <c r="AH124" s="30">
        <f t="shared" si="16"/>
        <v>0</v>
      </c>
      <c r="AI124" s="30">
        <f t="shared" si="16"/>
        <v>0</v>
      </c>
      <c r="AJ124" s="29">
        <f t="shared" si="16"/>
        <v>3</v>
      </c>
      <c r="AK124" s="29">
        <f t="shared" si="16"/>
        <v>0</v>
      </c>
      <c r="AL124" s="29">
        <f t="shared" si="16"/>
        <v>0</v>
      </c>
      <c r="AM124" s="29">
        <f t="shared" si="16"/>
        <v>1</v>
      </c>
      <c r="AN124" s="29">
        <f t="shared" si="16"/>
        <v>1</v>
      </c>
      <c r="AO124" s="29">
        <f t="shared" si="16"/>
        <v>0</v>
      </c>
      <c r="AP124" s="29">
        <f t="shared" si="16"/>
        <v>0</v>
      </c>
      <c r="AQ124" s="29">
        <f t="shared" si="16"/>
        <v>0</v>
      </c>
      <c r="AR124" s="29">
        <f t="shared" si="16"/>
        <v>0</v>
      </c>
      <c r="AS124" s="29">
        <f t="shared" si="16"/>
        <v>0</v>
      </c>
      <c r="AT124" s="29">
        <f t="shared" si="16"/>
        <v>1</v>
      </c>
      <c r="AU124" s="29">
        <f t="shared" si="16"/>
        <v>1</v>
      </c>
      <c r="AV124" s="29">
        <f aca="true" t="shared" si="17" ref="AV124:BT124">_xlfn.COUNTIFS(AV91:AV119,"=dt")</f>
        <v>1</v>
      </c>
      <c r="AW124" s="29">
        <f t="shared" si="17"/>
        <v>1</v>
      </c>
      <c r="AX124" s="29">
        <f t="shared" si="17"/>
        <v>0</v>
      </c>
      <c r="AY124" s="34">
        <f t="shared" si="17"/>
        <v>0</v>
      </c>
      <c r="AZ124" s="34">
        <f t="shared" si="17"/>
        <v>0</v>
      </c>
      <c r="BA124" s="34">
        <f t="shared" si="17"/>
        <v>1</v>
      </c>
      <c r="BB124" s="34">
        <f t="shared" si="17"/>
        <v>0</v>
      </c>
      <c r="BC124" s="34">
        <f t="shared" si="17"/>
        <v>1</v>
      </c>
      <c r="BD124" s="34">
        <f t="shared" si="17"/>
        <v>0</v>
      </c>
      <c r="BE124" s="34">
        <f t="shared" si="17"/>
        <v>0</v>
      </c>
      <c r="BF124" s="34">
        <f t="shared" si="17"/>
        <v>0</v>
      </c>
      <c r="BG124" s="34">
        <f t="shared" si="17"/>
        <v>0</v>
      </c>
      <c r="BH124" s="34">
        <f t="shared" si="17"/>
        <v>0</v>
      </c>
      <c r="BI124" s="34">
        <f t="shared" si="17"/>
        <v>1</v>
      </c>
      <c r="BJ124" s="34">
        <f t="shared" si="17"/>
        <v>1</v>
      </c>
      <c r="BK124" s="34">
        <f t="shared" si="17"/>
        <v>0</v>
      </c>
      <c r="BL124" s="34">
        <f t="shared" si="17"/>
        <v>1</v>
      </c>
      <c r="BM124" s="16">
        <f t="shared" si="17"/>
        <v>1</v>
      </c>
      <c r="BN124" s="16">
        <f t="shared" si="17"/>
        <v>0</v>
      </c>
      <c r="BO124" s="16">
        <f t="shared" si="17"/>
        <v>0</v>
      </c>
      <c r="BP124" s="16">
        <f t="shared" si="17"/>
        <v>0</v>
      </c>
      <c r="BQ124" s="16">
        <f t="shared" si="17"/>
        <v>0</v>
      </c>
      <c r="BR124" s="16">
        <f t="shared" si="17"/>
        <v>0</v>
      </c>
      <c r="BS124" s="16">
        <f t="shared" si="17"/>
        <v>0</v>
      </c>
      <c r="BT124" s="16">
        <f t="shared" si="17"/>
        <v>0</v>
      </c>
    </row>
    <row r="125" spans="1:72" ht="15">
      <c r="A125" s="18"/>
      <c r="F125" s="18"/>
      <c r="M125" s="24"/>
      <c r="N125" s="24"/>
      <c r="O125" s="24"/>
      <c r="P125" s="28">
        <f aca="true" t="shared" si="18" ref="P125:AU125">_xlfn.COUNTIFS(P91:P119,"=d")</f>
        <v>2</v>
      </c>
      <c r="Q125" s="28">
        <f t="shared" si="18"/>
        <v>8</v>
      </c>
      <c r="R125" s="28">
        <f t="shared" si="18"/>
        <v>5</v>
      </c>
      <c r="S125" s="28">
        <f t="shared" si="18"/>
        <v>3</v>
      </c>
      <c r="T125" s="28">
        <f t="shared" si="18"/>
        <v>2</v>
      </c>
      <c r="U125" s="28">
        <f t="shared" si="18"/>
        <v>3</v>
      </c>
      <c r="V125" s="28">
        <f t="shared" si="18"/>
        <v>9</v>
      </c>
      <c r="W125" s="28">
        <f t="shared" si="18"/>
        <v>4</v>
      </c>
      <c r="X125" s="30">
        <f t="shared" si="18"/>
        <v>3</v>
      </c>
      <c r="Y125" s="30">
        <f t="shared" si="18"/>
        <v>3</v>
      </c>
      <c r="Z125" s="30">
        <f t="shared" si="18"/>
        <v>1</v>
      </c>
      <c r="AA125" s="30">
        <f t="shared" si="18"/>
        <v>1</v>
      </c>
      <c r="AB125" s="30">
        <f t="shared" si="18"/>
        <v>2</v>
      </c>
      <c r="AC125" s="30">
        <f t="shared" si="18"/>
        <v>5</v>
      </c>
      <c r="AD125" s="30">
        <f t="shared" si="18"/>
        <v>1</v>
      </c>
      <c r="AE125" s="30">
        <f t="shared" si="18"/>
        <v>2</v>
      </c>
      <c r="AF125" s="30">
        <f t="shared" si="18"/>
        <v>1</v>
      </c>
      <c r="AG125" s="30">
        <f t="shared" si="18"/>
        <v>2</v>
      </c>
      <c r="AH125" s="30">
        <f t="shared" si="18"/>
        <v>0</v>
      </c>
      <c r="AI125" s="30">
        <f t="shared" si="18"/>
        <v>0</v>
      </c>
      <c r="AJ125" s="29">
        <f t="shared" si="18"/>
        <v>3</v>
      </c>
      <c r="AK125" s="29">
        <f t="shared" si="18"/>
        <v>3</v>
      </c>
      <c r="AL125" s="29">
        <f t="shared" si="18"/>
        <v>5</v>
      </c>
      <c r="AM125" s="29">
        <f t="shared" si="18"/>
        <v>5</v>
      </c>
      <c r="AN125" s="29">
        <f t="shared" si="18"/>
        <v>5</v>
      </c>
      <c r="AO125" s="29">
        <f t="shared" si="18"/>
        <v>0</v>
      </c>
      <c r="AP125" s="29">
        <f t="shared" si="18"/>
        <v>2</v>
      </c>
      <c r="AQ125" s="29">
        <f t="shared" si="18"/>
        <v>3</v>
      </c>
      <c r="AR125" s="29">
        <f t="shared" si="18"/>
        <v>2</v>
      </c>
      <c r="AS125" s="29">
        <f t="shared" si="18"/>
        <v>0</v>
      </c>
      <c r="AT125" s="29">
        <f t="shared" si="18"/>
        <v>1</v>
      </c>
      <c r="AU125" s="29">
        <f t="shared" si="18"/>
        <v>1</v>
      </c>
      <c r="AV125" s="29">
        <f aca="true" t="shared" si="19" ref="AV125:BT125">_xlfn.COUNTIFS(AV91:AV119,"=d")</f>
        <v>3</v>
      </c>
      <c r="AW125" s="29">
        <f t="shared" si="19"/>
        <v>0</v>
      </c>
      <c r="AX125" s="29">
        <f t="shared" si="19"/>
        <v>1</v>
      </c>
      <c r="AY125" s="34">
        <f t="shared" si="19"/>
        <v>0</v>
      </c>
      <c r="AZ125" s="34">
        <f t="shared" si="19"/>
        <v>0</v>
      </c>
      <c r="BA125" s="34">
        <f t="shared" si="19"/>
        <v>0</v>
      </c>
      <c r="BB125" s="34">
        <f t="shared" si="19"/>
        <v>1</v>
      </c>
      <c r="BC125" s="34">
        <f t="shared" si="19"/>
        <v>1</v>
      </c>
      <c r="BD125" s="34">
        <f t="shared" si="19"/>
        <v>1</v>
      </c>
      <c r="BE125" s="34">
        <f t="shared" si="19"/>
        <v>0</v>
      </c>
      <c r="BF125" s="34">
        <f t="shared" si="19"/>
        <v>3</v>
      </c>
      <c r="BG125" s="34">
        <f t="shared" si="19"/>
        <v>3</v>
      </c>
      <c r="BH125" s="34">
        <f t="shared" si="19"/>
        <v>2</v>
      </c>
      <c r="BI125" s="34">
        <f t="shared" si="19"/>
        <v>2</v>
      </c>
      <c r="BJ125" s="34">
        <f t="shared" si="19"/>
        <v>1</v>
      </c>
      <c r="BK125" s="34">
        <f t="shared" si="19"/>
        <v>1</v>
      </c>
      <c r="BL125" s="34">
        <f t="shared" si="19"/>
        <v>2</v>
      </c>
      <c r="BM125" s="16">
        <f t="shared" si="19"/>
        <v>1</v>
      </c>
      <c r="BN125" s="16">
        <f t="shared" si="19"/>
        <v>2</v>
      </c>
      <c r="BO125" s="16">
        <f t="shared" si="19"/>
        <v>0</v>
      </c>
      <c r="BP125" s="16">
        <f t="shared" si="19"/>
        <v>3</v>
      </c>
      <c r="BQ125" s="16">
        <f t="shared" si="19"/>
        <v>3</v>
      </c>
      <c r="BR125" s="16">
        <f t="shared" si="19"/>
        <v>0</v>
      </c>
      <c r="BS125" s="16">
        <f t="shared" si="19"/>
        <v>1</v>
      </c>
      <c r="BT125" s="16">
        <f t="shared" si="19"/>
        <v>0</v>
      </c>
    </row>
    <row r="126" spans="1:72" ht="15">
      <c r="A126" s="18"/>
      <c r="F126" s="18"/>
      <c r="M126" s="24"/>
      <c r="N126" s="24"/>
      <c r="O126" s="24"/>
      <c r="P126" s="28">
        <f aca="true" t="shared" si="20" ref="P126:AG126">_xlfn.COUNTIFS(P91:P119,"=c")</f>
        <v>20</v>
      </c>
      <c r="Q126" s="28">
        <f t="shared" si="20"/>
        <v>16</v>
      </c>
      <c r="R126" s="28">
        <f t="shared" si="20"/>
        <v>20</v>
      </c>
      <c r="S126" s="28">
        <f t="shared" si="20"/>
        <v>22</v>
      </c>
      <c r="T126" s="28">
        <f t="shared" si="20"/>
        <v>21</v>
      </c>
      <c r="U126" s="28">
        <f t="shared" si="20"/>
        <v>22</v>
      </c>
      <c r="V126" s="28">
        <f t="shared" si="20"/>
        <v>15</v>
      </c>
      <c r="W126" s="28">
        <f t="shared" si="20"/>
        <v>22</v>
      </c>
      <c r="X126" s="30">
        <f t="shared" si="20"/>
        <v>21</v>
      </c>
      <c r="Y126" s="30">
        <f t="shared" si="20"/>
        <v>23</v>
      </c>
      <c r="Z126" s="30">
        <f t="shared" si="20"/>
        <v>21</v>
      </c>
      <c r="AA126" s="30">
        <f t="shared" si="20"/>
        <v>21</v>
      </c>
      <c r="AB126" s="30">
        <f t="shared" si="20"/>
        <v>22</v>
      </c>
      <c r="AC126" s="30">
        <f t="shared" si="20"/>
        <v>15</v>
      </c>
      <c r="AD126" s="30">
        <f t="shared" si="20"/>
        <v>23</v>
      </c>
      <c r="AE126" s="30">
        <f t="shared" si="20"/>
        <v>22</v>
      </c>
      <c r="AF126" s="30">
        <f t="shared" si="20"/>
        <v>23</v>
      </c>
      <c r="AG126" s="30">
        <f t="shared" si="20"/>
        <v>19</v>
      </c>
      <c r="AH126" s="30">
        <f>_xlfn.COUNTIFS(AH91:AH119,"=C")</f>
        <v>22</v>
      </c>
      <c r="AI126" s="30">
        <f aca="true" t="shared" si="21" ref="AI126:BT126">_xlfn.COUNTIFS(AI91:AI119,"=c")</f>
        <v>24</v>
      </c>
      <c r="AJ126" s="29">
        <f t="shared" si="21"/>
        <v>22</v>
      </c>
      <c r="AK126" s="29">
        <f t="shared" si="21"/>
        <v>15</v>
      </c>
      <c r="AL126" s="29">
        <f t="shared" si="21"/>
        <v>21</v>
      </c>
      <c r="AM126" s="29">
        <f t="shared" si="21"/>
        <v>20</v>
      </c>
      <c r="AN126" s="29">
        <f t="shared" si="21"/>
        <v>19</v>
      </c>
      <c r="AO126" s="29">
        <f t="shared" si="21"/>
        <v>14</v>
      </c>
      <c r="AP126" s="29">
        <f t="shared" si="21"/>
        <v>23</v>
      </c>
      <c r="AQ126" s="29">
        <f t="shared" si="21"/>
        <v>23</v>
      </c>
      <c r="AR126" s="29">
        <f t="shared" si="21"/>
        <v>23</v>
      </c>
      <c r="AS126" s="29">
        <f t="shared" si="21"/>
        <v>16</v>
      </c>
      <c r="AT126" s="29">
        <f t="shared" si="21"/>
        <v>18</v>
      </c>
      <c r="AU126" s="29">
        <f t="shared" si="21"/>
        <v>18</v>
      </c>
      <c r="AV126" s="29">
        <f t="shared" si="21"/>
        <v>22</v>
      </c>
      <c r="AW126" s="29">
        <f t="shared" si="21"/>
        <v>22</v>
      </c>
      <c r="AX126" s="29">
        <f t="shared" si="21"/>
        <v>21</v>
      </c>
      <c r="AY126" s="34">
        <f t="shared" si="21"/>
        <v>22</v>
      </c>
      <c r="AZ126" s="34">
        <f t="shared" si="21"/>
        <v>21</v>
      </c>
      <c r="BA126" s="34">
        <f t="shared" si="21"/>
        <v>23</v>
      </c>
      <c r="BB126" s="34">
        <f t="shared" si="21"/>
        <v>23</v>
      </c>
      <c r="BC126" s="34">
        <f t="shared" si="21"/>
        <v>21</v>
      </c>
      <c r="BD126" s="34">
        <f t="shared" si="21"/>
        <v>22</v>
      </c>
      <c r="BE126" s="34">
        <f t="shared" si="21"/>
        <v>21</v>
      </c>
      <c r="BF126" s="34">
        <f t="shared" si="21"/>
        <v>21</v>
      </c>
      <c r="BG126" s="34">
        <f t="shared" si="21"/>
        <v>20</v>
      </c>
      <c r="BH126" s="34">
        <f t="shared" si="21"/>
        <v>18</v>
      </c>
      <c r="BI126" s="34">
        <f t="shared" si="21"/>
        <v>23</v>
      </c>
      <c r="BJ126" s="34">
        <f t="shared" si="21"/>
        <v>22</v>
      </c>
      <c r="BK126" s="34">
        <f t="shared" si="21"/>
        <v>24</v>
      </c>
      <c r="BL126" s="34">
        <f t="shared" si="21"/>
        <v>20</v>
      </c>
      <c r="BM126" s="16">
        <f t="shared" si="21"/>
        <v>22</v>
      </c>
      <c r="BN126" s="16">
        <f t="shared" si="21"/>
        <v>21</v>
      </c>
      <c r="BO126" s="16">
        <f t="shared" si="21"/>
        <v>21</v>
      </c>
      <c r="BP126" s="16">
        <f t="shared" si="21"/>
        <v>18</v>
      </c>
      <c r="BQ126" s="16">
        <f t="shared" si="21"/>
        <v>24</v>
      </c>
      <c r="BR126" s="16">
        <f t="shared" si="21"/>
        <v>22</v>
      </c>
      <c r="BS126" s="16">
        <f t="shared" si="21"/>
        <v>22</v>
      </c>
      <c r="BT126" s="16">
        <f t="shared" si="21"/>
        <v>22</v>
      </c>
    </row>
    <row r="127" spans="1:72" ht="15">
      <c r="A127" s="18"/>
      <c r="F127" s="18"/>
      <c r="M127" s="24"/>
      <c r="N127" s="24"/>
      <c r="O127" s="24"/>
      <c r="P127" s="28">
        <f aca="true" t="shared" si="22" ref="P127:AU127">_xlfn.COUNTIFS(P91:P119,"=ct")</f>
        <v>7</v>
      </c>
      <c r="Q127" s="28">
        <f t="shared" si="22"/>
        <v>5</v>
      </c>
      <c r="R127" s="28">
        <f t="shared" si="22"/>
        <v>4</v>
      </c>
      <c r="S127" s="28">
        <f t="shared" si="22"/>
        <v>4</v>
      </c>
      <c r="T127" s="28">
        <f t="shared" si="22"/>
        <v>6</v>
      </c>
      <c r="U127" s="28">
        <f t="shared" si="22"/>
        <v>4</v>
      </c>
      <c r="V127" s="28">
        <f t="shared" si="22"/>
        <v>5</v>
      </c>
      <c r="W127" s="28">
        <f t="shared" si="22"/>
        <v>3</v>
      </c>
      <c r="X127" s="30">
        <f t="shared" si="22"/>
        <v>5</v>
      </c>
      <c r="Y127" s="30">
        <f t="shared" si="22"/>
        <v>3</v>
      </c>
      <c r="Z127" s="30">
        <f t="shared" si="22"/>
        <v>7</v>
      </c>
      <c r="AA127" s="30">
        <f t="shared" si="22"/>
        <v>7</v>
      </c>
      <c r="AB127" s="30">
        <f t="shared" si="22"/>
        <v>5</v>
      </c>
      <c r="AC127" s="30">
        <f t="shared" si="22"/>
        <v>9</v>
      </c>
      <c r="AD127" s="30">
        <f t="shared" si="22"/>
        <v>5</v>
      </c>
      <c r="AE127" s="30">
        <f t="shared" si="22"/>
        <v>5</v>
      </c>
      <c r="AF127" s="30">
        <f t="shared" si="22"/>
        <v>5</v>
      </c>
      <c r="AG127" s="30">
        <f t="shared" si="22"/>
        <v>8</v>
      </c>
      <c r="AH127" s="30">
        <f t="shared" si="22"/>
        <v>7</v>
      </c>
      <c r="AI127" s="30">
        <f t="shared" si="22"/>
        <v>5</v>
      </c>
      <c r="AJ127" s="29">
        <f t="shared" si="22"/>
        <v>1</v>
      </c>
      <c r="AK127" s="29">
        <f t="shared" si="22"/>
        <v>11</v>
      </c>
      <c r="AL127" s="29">
        <f t="shared" si="22"/>
        <v>3</v>
      </c>
      <c r="AM127" s="29">
        <f t="shared" si="22"/>
        <v>3</v>
      </c>
      <c r="AN127" s="29">
        <f t="shared" si="22"/>
        <v>4</v>
      </c>
      <c r="AO127" s="29">
        <f t="shared" si="22"/>
        <v>15</v>
      </c>
      <c r="AP127" s="29">
        <f t="shared" si="22"/>
        <v>4</v>
      </c>
      <c r="AQ127" s="29">
        <f t="shared" si="22"/>
        <v>3</v>
      </c>
      <c r="AR127" s="29">
        <f t="shared" si="22"/>
        <v>4</v>
      </c>
      <c r="AS127" s="29">
        <f t="shared" si="22"/>
        <v>13</v>
      </c>
      <c r="AT127" s="29">
        <f t="shared" si="22"/>
        <v>9</v>
      </c>
      <c r="AU127" s="29">
        <f t="shared" si="22"/>
        <v>9</v>
      </c>
      <c r="AV127" s="29">
        <f aca="true" t="shared" si="23" ref="AV127:BT127">_xlfn.COUNTIFS(AV91:AV119,"=ct")</f>
        <v>3</v>
      </c>
      <c r="AW127" s="29">
        <f t="shared" si="23"/>
        <v>6</v>
      </c>
      <c r="AX127" s="29">
        <f t="shared" si="23"/>
        <v>7</v>
      </c>
      <c r="AY127" s="34">
        <f t="shared" si="23"/>
        <v>7</v>
      </c>
      <c r="AZ127" s="34">
        <f t="shared" si="23"/>
        <v>8</v>
      </c>
      <c r="BA127" s="34">
        <f t="shared" si="23"/>
        <v>5</v>
      </c>
      <c r="BB127" s="34">
        <f t="shared" si="23"/>
        <v>5</v>
      </c>
      <c r="BC127" s="34">
        <f t="shared" si="23"/>
        <v>6</v>
      </c>
      <c r="BD127" s="34">
        <f t="shared" si="23"/>
        <v>6</v>
      </c>
      <c r="BE127" s="34">
        <f t="shared" si="23"/>
        <v>8</v>
      </c>
      <c r="BF127" s="34">
        <f t="shared" si="23"/>
        <v>5</v>
      </c>
      <c r="BG127" s="34">
        <f t="shared" si="23"/>
        <v>6</v>
      </c>
      <c r="BH127" s="34">
        <f t="shared" si="23"/>
        <v>9</v>
      </c>
      <c r="BI127" s="34">
        <f t="shared" si="23"/>
        <v>3</v>
      </c>
      <c r="BJ127" s="34">
        <f t="shared" si="23"/>
        <v>5</v>
      </c>
      <c r="BK127" s="34">
        <f t="shared" si="23"/>
        <v>4</v>
      </c>
      <c r="BL127" s="34">
        <f t="shared" si="23"/>
        <v>6</v>
      </c>
      <c r="BM127" s="16">
        <f t="shared" si="23"/>
        <v>5</v>
      </c>
      <c r="BN127" s="16">
        <f t="shared" si="23"/>
        <v>6</v>
      </c>
      <c r="BO127" s="16">
        <f t="shared" si="23"/>
        <v>8</v>
      </c>
      <c r="BP127" s="16">
        <f t="shared" si="23"/>
        <v>8</v>
      </c>
      <c r="BQ127" s="16">
        <f t="shared" si="23"/>
        <v>2</v>
      </c>
      <c r="BR127" s="16">
        <f t="shared" si="23"/>
        <v>7</v>
      </c>
      <c r="BS127" s="16">
        <f t="shared" si="23"/>
        <v>6</v>
      </c>
      <c r="BT127" s="16">
        <f t="shared" si="23"/>
        <v>7</v>
      </c>
    </row>
    <row r="128" spans="51:64" ht="15"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</row>
    <row r="130" spans="2:23" ht="15">
      <c r="B130" t="s">
        <v>78</v>
      </c>
      <c r="C130">
        <f>_xlfn.COUNTIFS(C5:C119,"=M")</f>
        <v>61</v>
      </c>
      <c r="E130">
        <v>17</v>
      </c>
      <c r="F130">
        <f>_xlfn.COUNTIFS(B5:B119,"=17")</f>
        <v>61</v>
      </c>
      <c r="H130" s="22" t="s">
        <v>133</v>
      </c>
      <c r="I130">
        <f>_xlfn.COUNTIFS(D5:D27,"=12")</f>
        <v>23</v>
      </c>
      <c r="M130">
        <v>17</v>
      </c>
      <c r="P130">
        <v>18</v>
      </c>
      <c r="Q130">
        <v>19</v>
      </c>
      <c r="R130">
        <v>20</v>
      </c>
      <c r="S130">
        <v>21</v>
      </c>
      <c r="T130">
        <v>22</v>
      </c>
      <c r="V130" t="s">
        <v>126</v>
      </c>
      <c r="W130">
        <f>STDEV(B5,B6,B7,B8,B9,B10,B11,B12,B13,B14,B15,B16,B17,B18,B19,B20,B21,B22,B23,B24,B25,B26,B27)</f>
        <v>0.38755338788159216</v>
      </c>
    </row>
    <row r="131" spans="2:23" ht="15">
      <c r="B131" t="s">
        <v>74</v>
      </c>
      <c r="C131">
        <f>_xlfn.COUNTIFS(C5:C119,"=F")</f>
        <v>54</v>
      </c>
      <c r="E131">
        <v>18</v>
      </c>
      <c r="F131">
        <f>_xlfn.COUNTIFS(B5:B119,"=18")</f>
        <v>32</v>
      </c>
      <c r="H131" t="s">
        <v>128</v>
      </c>
      <c r="I131">
        <f>_xlfn.COUNTIFS(D28:D56,"=12")</f>
        <v>29</v>
      </c>
      <c r="L131" t="s">
        <v>133</v>
      </c>
      <c r="M131">
        <f>_xlfn.COUNTIFS(B5:B27,"=17")</f>
        <v>19</v>
      </c>
      <c r="P131">
        <f>_xlfn.COUNTIFS(B5:B27,"=18")</f>
        <v>4</v>
      </c>
      <c r="Q131">
        <f>_xlfn.COUNTIFS(B5:B27,"=19")</f>
        <v>0</v>
      </c>
      <c r="R131">
        <v>0</v>
      </c>
      <c r="S131">
        <v>0</v>
      </c>
      <c r="T131">
        <v>0</v>
      </c>
      <c r="W131">
        <f>STDEV(B28:B56)</f>
        <v>0.7847060257179164</v>
      </c>
    </row>
    <row r="132" spans="5:20" ht="15">
      <c r="E132">
        <v>19</v>
      </c>
      <c r="F132">
        <f>_xlfn.COUNTIFS(B5:B119,"=19")</f>
        <v>18</v>
      </c>
      <c r="H132" t="s">
        <v>129</v>
      </c>
      <c r="I132">
        <f>_xlfn.COUNTIFS(D57:D73,"=12")</f>
        <v>17</v>
      </c>
      <c r="L132" t="s">
        <v>137</v>
      </c>
      <c r="M132">
        <f>_xlfn.COUNTIFS(B28:B56,"=17")</f>
        <v>19</v>
      </c>
      <c r="P132">
        <f>_xlfn.COUNTIFS(B28:B56,"=18")</f>
        <v>5</v>
      </c>
      <c r="Q132">
        <f>_xlfn.COUNTIFS(B28:B56,"=19")</f>
        <v>5</v>
      </c>
      <c r="R132">
        <f>_xlfn.COUNTIFS(B28:B56,"=20")</f>
        <v>0</v>
      </c>
      <c r="S132">
        <v>0</v>
      </c>
      <c r="T132">
        <v>0</v>
      </c>
    </row>
    <row r="133" spans="5:20" ht="15">
      <c r="E133">
        <v>20</v>
      </c>
      <c r="F133">
        <f>_xlfn.COUNTIFS(B5:B119,"=20")</f>
        <v>1</v>
      </c>
      <c r="H133" t="s">
        <v>130</v>
      </c>
      <c r="I133">
        <f>_xlfn.COUNTIFS(D74:D90,"=12")</f>
        <v>17</v>
      </c>
      <c r="L133" t="s">
        <v>138</v>
      </c>
      <c r="M133">
        <f>_xlfn.COUNTIFS(B57:B73,"=17")</f>
        <v>10</v>
      </c>
      <c r="P133">
        <f>_xlfn.COUNTIFS(B57:B73,"=18")</f>
        <v>6</v>
      </c>
      <c r="Q133">
        <f>_xlfn.COUNTIFS(B57:B73,"=19")</f>
        <v>1</v>
      </c>
      <c r="R133">
        <f>_xlfn.COUNTIFS(B57:B73,"=20")</f>
        <v>0</v>
      </c>
      <c r="S133">
        <v>0</v>
      </c>
      <c r="T133">
        <v>0</v>
      </c>
    </row>
    <row r="134" spans="5:20" ht="15">
      <c r="E134">
        <v>21</v>
      </c>
      <c r="F134">
        <f>_xlfn.COUNTIFS(B5:B119,"=21")</f>
        <v>2</v>
      </c>
      <c r="H134" t="s">
        <v>131</v>
      </c>
      <c r="I134">
        <f>_xlfn.COUNTIFS(D91:D106,"=12")</f>
        <v>16</v>
      </c>
      <c r="J134">
        <v>61</v>
      </c>
      <c r="K134">
        <v>100</v>
      </c>
      <c r="L134" t="s">
        <v>139</v>
      </c>
      <c r="M134">
        <f>_xlfn.COUNTIFS(B74:B90,"=17")</f>
        <v>9</v>
      </c>
      <c r="P134">
        <f>_xlfn.COUNTIFS(B74:B90,"=18")</f>
        <v>5</v>
      </c>
      <c r="Q134">
        <f>_xlfn.COUNTIFS(B74:B90,"=19")</f>
        <v>3</v>
      </c>
      <c r="R134">
        <f>_xlfn.COUNTIFS(B74:B90,"=20")</f>
        <v>0</v>
      </c>
      <c r="S134">
        <f>_xlfn.COUNTIFS(B74:B90,"=21")</f>
        <v>0</v>
      </c>
      <c r="T134">
        <f>_xlfn.COUNTIFS(B74:B90,"=22")</f>
        <v>0</v>
      </c>
    </row>
    <row r="135" spans="5:20" ht="15">
      <c r="E135">
        <v>22</v>
      </c>
      <c r="F135">
        <f>_xlfn.COUNTIFS(B5:B119,"=22")</f>
        <v>1</v>
      </c>
      <c r="H135" t="s">
        <v>132</v>
      </c>
      <c r="I135">
        <f>_xlfn.COUNTIFS(D107:D119,"=12")</f>
        <v>13</v>
      </c>
      <c r="J135">
        <v>23</v>
      </c>
      <c r="K135" t="s">
        <v>127</v>
      </c>
      <c r="L135" t="s">
        <v>140</v>
      </c>
      <c r="M135">
        <f>_xlfn.COUNTIFS(B91:B106,"=17")</f>
        <v>3</v>
      </c>
      <c r="P135">
        <f>_xlfn.COUNTIFS(B91:B106,"=18")</f>
        <v>5</v>
      </c>
      <c r="Q135">
        <f>_xlfn.COUNTIFS(B91:B106,"=19")</f>
        <v>4</v>
      </c>
      <c r="R135">
        <f>_xlfn.COUNTIFS(B91:B106,"=20")</f>
        <v>1</v>
      </c>
      <c r="S135">
        <f>_xlfn.COUNTIFS(B91:B106,"=21")</f>
        <v>2</v>
      </c>
      <c r="T135">
        <f>_xlfn.COUNTIFS(B91:B106,"=22")</f>
        <v>1</v>
      </c>
    </row>
    <row r="136" spans="1:20" ht="15">
      <c r="A136" t="s">
        <v>14</v>
      </c>
      <c r="B136">
        <v>69</v>
      </c>
      <c r="L136" t="s">
        <v>141</v>
      </c>
      <c r="M136">
        <f>_xlfn.COUNTIFS(B107:B119,"=17")</f>
        <v>1</v>
      </c>
      <c r="P136">
        <f>_xlfn.COUNTIFS(B107:B119,"=18")</f>
        <v>7</v>
      </c>
      <c r="Q136">
        <f>_xlfn.COUNTIFS(B107:B119,"=19")</f>
        <v>5</v>
      </c>
      <c r="R136">
        <f>_xlfn.COUNTIFS(B107:B119,"=20")</f>
        <v>0</v>
      </c>
      <c r="S136">
        <f>_xlfn.COUNTIFS(B107:B119,"=21")</f>
        <v>0</v>
      </c>
      <c r="T136">
        <f>_xlfn.COUNTIFS(B107:B119,"=22")</f>
        <v>0</v>
      </c>
    </row>
    <row r="137" spans="1:11" ht="15">
      <c r="A137" t="s">
        <v>105</v>
      </c>
      <c r="B137">
        <v>17</v>
      </c>
      <c r="K137">
        <v>40.5</v>
      </c>
    </row>
    <row r="138" spans="1:25" ht="15">
      <c r="A138" t="s">
        <v>108</v>
      </c>
      <c r="B138">
        <f>_xlfn.COUNTIFS(F91:F106,"=T")</f>
        <v>16</v>
      </c>
      <c r="D138" t="s">
        <v>114</v>
      </c>
      <c r="E138">
        <f>_xlfn.COUNTIFS(B5:B119,"=17",C5:C119,"=M")</f>
        <v>23</v>
      </c>
      <c r="M138">
        <v>17</v>
      </c>
      <c r="Q138">
        <v>18</v>
      </c>
      <c r="S138">
        <v>19</v>
      </c>
      <c r="U138">
        <v>20</v>
      </c>
      <c r="W138">
        <v>21</v>
      </c>
      <c r="Y138">
        <v>22</v>
      </c>
    </row>
    <row r="139" spans="1:26" ht="15">
      <c r="A139" t="s">
        <v>109</v>
      </c>
      <c r="B139">
        <f>_xlfn.COUNTIFS(F107:F119,"=TGPSI")</f>
        <v>13</v>
      </c>
      <c r="D139" t="s">
        <v>115</v>
      </c>
      <c r="E139">
        <f>_xlfn.COUNTIFS(B5:B119,"=17",C5:C119,"=F")</f>
        <v>38</v>
      </c>
      <c r="G139" t="s">
        <v>134</v>
      </c>
      <c r="H139">
        <f>STDEV(B8:B10,B13:B24,B26,B32,B34:B36,B44:B46,B49,B52,B60:B62,B65,B69,B72:B74,B77:B80,B84:B85,B87:B89,B91:B94,B100:B101,B106:B107,B109:B119)</f>
        <v>1.1029022815385499</v>
      </c>
      <c r="L139" t="s">
        <v>133</v>
      </c>
      <c r="M139">
        <f>_xlfn.COUNTIFS(B5:B27,"=17",C5:C27,"=M")</f>
        <v>12</v>
      </c>
      <c r="P139">
        <f>_xlfn.COUNTIFS(B5:B27,"=17",C5:C27,"=F")</f>
        <v>7</v>
      </c>
      <c r="Q139">
        <f>_xlfn.COUNTIFS(B5:B27,"=18",C5:C27,"=M")</f>
        <v>4</v>
      </c>
      <c r="R139">
        <f>_xlfn.COUNTIFS(B5:B27,"=18",C5:C27,"=F")</f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4:26" ht="15">
      <c r="D140" t="s">
        <v>116</v>
      </c>
      <c r="E140">
        <f>_xlfn.COUNTIFS(B5:B119,"=18",C5:C119,"=M")</f>
        <v>22</v>
      </c>
      <c r="L140" t="s">
        <v>137</v>
      </c>
      <c r="M140">
        <f>_xlfn.COUNTIFS(B28:B56,"=17",C28:C56,"=M")</f>
        <v>2</v>
      </c>
      <c r="P140">
        <f>_xlfn.COUNTIFS(B28:B56,"=17",C28:C56,"=F")</f>
        <v>17</v>
      </c>
      <c r="Q140">
        <f>_xlfn.COUNTIFS(B28:B56,"=18",C28:C56,"=M")</f>
        <v>3</v>
      </c>
      <c r="R140">
        <f>_xlfn.COUNTIFS(B28:B56,"=18",C28:C56,"=F")</f>
        <v>2</v>
      </c>
      <c r="S140">
        <f>_xlfn.COUNTIFS(B28:B56,"=19",C28:C56,"=M")</f>
        <v>4</v>
      </c>
      <c r="T140">
        <f>_xlfn.COUNTIFS(B28:B56,"=19",C28:C56,"=F")</f>
        <v>1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4:26" ht="15">
      <c r="D141" t="s">
        <v>117</v>
      </c>
      <c r="E141">
        <f>_xlfn.COUNTIFS(B5:B119,"=18",C5:C119,"=F")</f>
        <v>10</v>
      </c>
      <c r="G141" t="s">
        <v>135</v>
      </c>
      <c r="H141">
        <f>AVERAGE(B8:B10,B13:B24,B26,B32,B34:B36,B44:B46,B49,B52,B60:B62,B65,B69,B72:B74,B77:B80,B84:B85,B87:B89,B91:B94,B100:B101,B106:B107,B109:B119)</f>
        <v>18.016393442622952</v>
      </c>
      <c r="L141" t="s">
        <v>138</v>
      </c>
      <c r="M141">
        <f>_xlfn.COUNTIFS(B57:B73,"=17",C57:C73,"=M")</f>
        <v>3</v>
      </c>
      <c r="P141">
        <f>_xlfn.COUNTIFS(B57:B73,"=17",C57:C73,"F")</f>
        <v>7</v>
      </c>
      <c r="Q141">
        <f>_xlfn.COUNTIFS(B57:B73,"=18",C57:C73,"=M")</f>
        <v>4</v>
      </c>
      <c r="R141">
        <f>_xlfn.COUNTIFS(B57:B73,"=18",C57:C73,"=F")</f>
        <v>2</v>
      </c>
      <c r="S141">
        <f>_xlfn.COUNTIFS(B57:B73,"=19",C57:C73,"=M")</f>
        <v>0</v>
      </c>
      <c r="T141">
        <f>_xlfn.COUNTIFS(B57:B73,"=19",C57:C73,"=F")</f>
        <v>1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 ht="15">
      <c r="A142" t="s">
        <v>138</v>
      </c>
      <c r="B142" t="s">
        <v>126</v>
      </c>
      <c r="D142" t="s">
        <v>118</v>
      </c>
      <c r="E142">
        <f>_xlfn.COUNTIFS(B5:B119,"=19",C5:C119,"=M")</f>
        <v>12</v>
      </c>
      <c r="L142" t="s">
        <v>139</v>
      </c>
      <c r="M142">
        <f>_xlfn.COUNTIFS(B74:B90,"=17",C74:C90,"=M")</f>
        <v>4</v>
      </c>
      <c r="P142">
        <f>_xlfn.COUNTIFS(B74:B90,"=17",C74:C90,"=F")</f>
        <v>5</v>
      </c>
      <c r="Q142">
        <f>_xlfn.COUNTIFS(B74:B90,"=18",C74:C90,"=M")</f>
        <v>3</v>
      </c>
      <c r="R142">
        <f>_xlfn.COUNTIFS(B74:B90,"=18",C74:C90,"=F")</f>
        <v>2</v>
      </c>
      <c r="S142">
        <f>_xlfn.COUNTIFS(B74:B90,"=19",C74:C90,"=M")</f>
        <v>3</v>
      </c>
      <c r="T142">
        <f>_xlfn.COUNTIFS(B74:B90,"=19",C74:C90,"=F")</f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2:26" ht="15">
      <c r="B143">
        <f>STDEV(B57:B73)</f>
        <v>0.6242642728467871</v>
      </c>
      <c r="D143" t="s">
        <v>119</v>
      </c>
      <c r="E143">
        <f>_xlfn.COUNTIFS(B5:B119,"=19",C5:C119,"=F")</f>
        <v>6</v>
      </c>
      <c r="G143" t="s">
        <v>136</v>
      </c>
      <c r="H143">
        <f>STDEV(B5:B7,B11:B12,B25,B27:B31,B33,B37:B43,B47:B48,B50:B51,B53:B59,B63:B64,B66:B68,B70:B71,B75:B76,B81:B83,B86,B90,B95:B99,B102:B105,B108)</f>
        <v>0.6873113742890509</v>
      </c>
      <c r="L143" t="s">
        <v>140</v>
      </c>
      <c r="M143">
        <f>_xlfn.COUNTIFS(B91:B106,"=17",C91:C106,"=M")</f>
        <v>1</v>
      </c>
      <c r="P143">
        <f>_xlfn.COUNTIFS(B91:B106,"=17",C91:C106,"=F")</f>
        <v>2</v>
      </c>
      <c r="Q143">
        <f>_xlfn.COUNTIFS(B91:B106,"=18",C91:C106,"=M")</f>
        <v>2</v>
      </c>
      <c r="R143">
        <f>_xlfn.COUNTIFS(B91:B106,"=18",C91:C106,"=F")</f>
        <v>3</v>
      </c>
      <c r="S143">
        <f>_xlfn.COUNTIFS(B91:B106,"=19",C91:C106,"=M")</f>
        <v>0</v>
      </c>
      <c r="T143">
        <f>_xlfn.COUNTIFS(B91:B106,"=19",C91:C106,"=F")</f>
        <v>4</v>
      </c>
      <c r="U143">
        <f>_xlfn.COUNTIFS(B91:B106,"=20",C91:C106,"=M")</f>
        <v>1</v>
      </c>
      <c r="V143">
        <f>_xlfn.COUNTIFS(B91:B106,"=20",C91:C106,"=F")</f>
        <v>0</v>
      </c>
      <c r="W143">
        <f>_xlfn.COUNTIFS(B91:B106,"=21",C91:C106,"=M")</f>
        <v>2</v>
      </c>
      <c r="X143">
        <f>_xlfn.COUNTIFS(B91:B106,"=21",C91:C106,"=F")</f>
        <v>0</v>
      </c>
      <c r="Y143">
        <f>_xlfn.COUNTIFS(B91:B106,"=22",C91:C106,"=M")</f>
        <v>1</v>
      </c>
      <c r="Z143">
        <f>_xlfn.COUNTIFS(B91:B106,"=22",C91:C106,"=F")</f>
        <v>0</v>
      </c>
    </row>
    <row r="144" spans="4:26" ht="15">
      <c r="D144" t="s">
        <v>120</v>
      </c>
      <c r="E144">
        <f>_xlfn.COUNTIFS(B5:B119,"=20",C5:C119,"=M")</f>
        <v>1</v>
      </c>
      <c r="L144" t="s">
        <v>141</v>
      </c>
      <c r="M144">
        <f>_xlfn.COUNTIFS(B107:B119,"=17",C107:C119,"=M")</f>
        <v>1</v>
      </c>
      <c r="P144">
        <f>_xlfn.COUNTIFS(B107:B119,"=17",C107:C119,"=F")</f>
        <v>0</v>
      </c>
      <c r="Q144">
        <f>_xlfn.COUNTIFS(B107:B119,"=18",C107:C119,"=M")</f>
        <v>6</v>
      </c>
      <c r="R144">
        <f>_xlfn.COUNTIFS(B107:B119,"=18",C107:C119,"=F")</f>
        <v>1</v>
      </c>
      <c r="S144">
        <f>_xlfn.COUNTIFS(B107:B119,"=19",C107:C119,"=M")</f>
        <v>5</v>
      </c>
      <c r="T144">
        <f>_xlfn.COUNTIFS(B107:B119,"=19",C107:C119,"=F")</f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5" ht="15">
      <c r="A145" t="s">
        <v>139</v>
      </c>
      <c r="B145" t="s">
        <v>126</v>
      </c>
      <c r="D145" t="s">
        <v>121</v>
      </c>
      <c r="E145">
        <f>_xlfn.COUNTIFS(B5:B119,"=20",C5:C119,"=F")</f>
        <v>0</v>
      </c>
    </row>
    <row r="146" spans="2:5" ht="15">
      <c r="B146">
        <f>STDEV(B74:B90)</f>
        <v>0.78590524799338</v>
      </c>
      <c r="D146" t="s">
        <v>122</v>
      </c>
      <c r="E146">
        <f>_xlfn.COUNTIFS(B5:B119,"=21",C5:C119,"=M")</f>
        <v>2</v>
      </c>
    </row>
    <row r="147" spans="4:5" ht="15">
      <c r="D147" t="s">
        <v>123</v>
      </c>
      <c r="E147">
        <f>_xlfn.COUNTIFS(B5:B119,"=21",C5:C119,"=F")</f>
        <v>0</v>
      </c>
    </row>
    <row r="148" spans="4:5" ht="15">
      <c r="D148" t="s">
        <v>124</v>
      </c>
      <c r="E148">
        <f>_xlfn.COUNTIFS(B5:B119,"=22",C5:C119,"=M")</f>
        <v>1</v>
      </c>
    </row>
    <row r="149" spans="4:5" ht="15">
      <c r="D149" t="s">
        <v>125</v>
      </c>
      <c r="E149">
        <f>_xlfn.COUNTIFS(B5:B119,"=22",C5:C119,"=F")</f>
        <v>0</v>
      </c>
    </row>
    <row r="151" spans="1:26" ht="15">
      <c r="A151" s="22"/>
      <c r="D151">
        <v>23</v>
      </c>
      <c r="E151">
        <v>17</v>
      </c>
      <c r="G151">
        <v>23</v>
      </c>
      <c r="H151">
        <v>38</v>
      </c>
      <c r="K151">
        <v>16</v>
      </c>
      <c r="L151">
        <v>7</v>
      </c>
      <c r="P151" t="s">
        <v>151</v>
      </c>
      <c r="Q151" t="s">
        <v>116</v>
      </c>
      <c r="R151" t="s">
        <v>117</v>
      </c>
      <c r="S151" t="s">
        <v>118</v>
      </c>
      <c r="T151" t="s">
        <v>119</v>
      </c>
      <c r="U151" t="s">
        <v>120</v>
      </c>
      <c r="V151" t="s">
        <v>121</v>
      </c>
      <c r="W151" t="s">
        <v>122</v>
      </c>
      <c r="X151" t="s">
        <v>123</v>
      </c>
      <c r="Y151" t="s">
        <v>124</v>
      </c>
      <c r="Z151" t="s">
        <v>125</v>
      </c>
    </row>
    <row r="152" spans="4:26" ht="15">
      <c r="D152">
        <v>38</v>
      </c>
      <c r="G152">
        <v>22</v>
      </c>
      <c r="H152">
        <v>10</v>
      </c>
      <c r="K152">
        <v>9</v>
      </c>
      <c r="L152">
        <v>20</v>
      </c>
      <c r="Q152">
        <f>_xlfn.COUNTIFS(B91:B106,"=18",C91:C106,"=M")</f>
        <v>2</v>
      </c>
      <c r="R152">
        <f>_xlfn.COUNTIFS(B91:B106,"=18",C91:C106,"=F")</f>
        <v>3</v>
      </c>
      <c r="S152">
        <f>_xlfn.COUNTIFS(B91:B106,"=19",C91:C106,"=M")</f>
        <v>0</v>
      </c>
      <c r="T152">
        <f>_xlfn.COUNTIFS(B91:B106,"=19",C91:C106,"=F")</f>
        <v>4</v>
      </c>
      <c r="U152">
        <f>_xlfn.COUNTIFS(B91:B106,"=20",C91:C106,"=M")</f>
        <v>1</v>
      </c>
      <c r="V152">
        <f>_xlfn.COUNTIFS(B91:B106,"=20",C91:C106,"=F")</f>
        <v>0</v>
      </c>
      <c r="W152">
        <f>_xlfn.COUNTIFS(B91:B106,"=21",C91:C106,"=M")</f>
        <v>2</v>
      </c>
      <c r="X152">
        <f>_xlfn.COUNTIFS(B91:B106,"=21",C91:C106,"=F")</f>
        <v>0</v>
      </c>
      <c r="Y152">
        <f>_xlfn.COUNTIFS(B91:B106,"=22",C91:C106,"=M")</f>
        <v>1</v>
      </c>
      <c r="Z152">
        <f>_xlfn.COUNTIFS(B91:B106,"=22",C91:C106,"=F")</f>
        <v>0</v>
      </c>
    </row>
    <row r="153" spans="4:12" ht="15">
      <c r="D153">
        <v>22</v>
      </c>
      <c r="E153">
        <v>18</v>
      </c>
      <c r="G153">
        <v>12</v>
      </c>
      <c r="H153">
        <v>6</v>
      </c>
      <c r="K153">
        <v>8</v>
      </c>
      <c r="L153">
        <v>9</v>
      </c>
    </row>
    <row r="154" spans="4:18" ht="15">
      <c r="D154">
        <v>10</v>
      </c>
      <c r="G154">
        <v>1</v>
      </c>
      <c r="H154">
        <v>0</v>
      </c>
      <c r="K154">
        <v>10</v>
      </c>
      <c r="L154">
        <v>7</v>
      </c>
      <c r="Q154" t="s">
        <v>114</v>
      </c>
      <c r="R154" t="s">
        <v>115</v>
      </c>
    </row>
    <row r="155" spans="4:21" ht="15">
      <c r="D155">
        <v>12</v>
      </c>
      <c r="E155">
        <v>19</v>
      </c>
      <c r="G155">
        <v>2</v>
      </c>
      <c r="H155">
        <v>0</v>
      </c>
      <c r="Q155">
        <f>_xlfn.COUNTIFS(B91:B106,"=17",C91:C106,"=M")</f>
        <v>1</v>
      </c>
      <c r="R155">
        <f>_xlfn.COUNTIFS(B91:B106,"=17",C91:C106,"=F")</f>
        <v>2</v>
      </c>
      <c r="T155" t="s">
        <v>152</v>
      </c>
      <c r="U155">
        <f>STDEV(B91:B106)</f>
        <v>1.5152007567755943</v>
      </c>
    </row>
    <row r="156" spans="4:21" ht="15">
      <c r="D156">
        <v>6</v>
      </c>
      <c r="G156">
        <v>1</v>
      </c>
      <c r="H156">
        <v>0</v>
      </c>
      <c r="P156" t="s">
        <v>151</v>
      </c>
      <c r="Q156" t="s">
        <v>78</v>
      </c>
      <c r="R156" t="s">
        <v>74</v>
      </c>
      <c r="T156" t="s">
        <v>134</v>
      </c>
      <c r="U156">
        <f>STDEV(B91:B94,B100:B101,B106)</f>
        <v>1.9023794624226864</v>
      </c>
    </row>
    <row r="157" spans="4:21" ht="15">
      <c r="D157">
        <v>1</v>
      </c>
      <c r="E157">
        <v>20</v>
      </c>
      <c r="Q157">
        <f>_xlfn.COUNTIFS(C91:C106,"=M")</f>
        <v>7</v>
      </c>
      <c r="R157">
        <f>_xlfn.COUNTIFS(C91:C106,"=F")</f>
        <v>9</v>
      </c>
      <c r="T157" t="s">
        <v>136</v>
      </c>
      <c r="U157">
        <f>STDEV(B95:B99,B102:B105)</f>
        <v>0.8333333333333409</v>
      </c>
    </row>
    <row r="158" ht="15">
      <c r="D158">
        <v>0</v>
      </c>
    </row>
    <row r="159" spans="4:19" ht="15">
      <c r="D159">
        <v>2</v>
      </c>
      <c r="E159">
        <v>21</v>
      </c>
      <c r="Q159">
        <v>17</v>
      </c>
      <c r="R159">
        <v>18</v>
      </c>
      <c r="S159">
        <v>19</v>
      </c>
    </row>
    <row r="160" spans="4:19" ht="15">
      <c r="D160">
        <v>0</v>
      </c>
      <c r="H160" t="s">
        <v>154</v>
      </c>
      <c r="I160">
        <f>AVERAGE(B5:B90)</f>
        <v>17.441860465116278</v>
      </c>
      <c r="P160" t="s">
        <v>109</v>
      </c>
      <c r="Q160">
        <f>_xlfn.COUNTIFS(B107:B119,"=17")</f>
        <v>1</v>
      </c>
      <c r="R160">
        <f>_xlfn.COUNTIFS(B107:B119,"=18")</f>
        <v>7</v>
      </c>
      <c r="S160">
        <f>_xlfn.COUNTIFS(B107:B119,"=19")</f>
        <v>5</v>
      </c>
    </row>
    <row r="161" spans="4:5" ht="15">
      <c r="D161">
        <v>1</v>
      </c>
      <c r="E161">
        <v>22</v>
      </c>
    </row>
    <row r="162" spans="4:22" ht="15">
      <c r="D162">
        <v>0</v>
      </c>
      <c r="H162" t="s">
        <v>155</v>
      </c>
      <c r="I162">
        <f>AVERAGE(B91:B119)</f>
        <v>18.586206896551722</v>
      </c>
      <c r="P162" t="s">
        <v>109</v>
      </c>
      <c r="Q162" t="s">
        <v>114</v>
      </c>
      <c r="R162" t="s">
        <v>115</v>
      </c>
      <c r="S162" t="s">
        <v>116</v>
      </c>
      <c r="T162" t="s">
        <v>117</v>
      </c>
      <c r="U162" t="s">
        <v>118</v>
      </c>
      <c r="V162" t="s">
        <v>119</v>
      </c>
    </row>
    <row r="163" spans="17:22" ht="15">
      <c r="Q163">
        <f>_xlfn.COUNTIFS(B107:B119,"=17",C107:C119,"=M")</f>
        <v>1</v>
      </c>
      <c r="R163">
        <f>_xlfn.COUNTIFS(B107:B119,"=17",C107:C119,"=F")</f>
        <v>0</v>
      </c>
      <c r="S163">
        <f>_xlfn.COUNTIFS(B107:B119,"=18",C107:C119,"=M")</f>
        <v>6</v>
      </c>
      <c r="T163">
        <f>_xlfn.COUNTIFS(B107:B119,"=18",C107:C119,"=F")</f>
        <v>1</v>
      </c>
      <c r="U163">
        <f>_xlfn.COUNTIFS(B107:B119,"=19",C107:C119,"=M")</f>
        <v>5</v>
      </c>
      <c r="V163">
        <f>_xlfn.COUNTIFS(B107:B119,"=19",C107:C119,"=F")</f>
        <v>0</v>
      </c>
    </row>
    <row r="164" spans="1:5" ht="15">
      <c r="A164" t="s">
        <v>150</v>
      </c>
      <c r="B164" t="s">
        <v>133</v>
      </c>
      <c r="C164" t="s">
        <v>137</v>
      </c>
      <c r="D164" t="s">
        <v>138</v>
      </c>
      <c r="E164" t="s">
        <v>139</v>
      </c>
    </row>
    <row r="165" spans="1:18" ht="15">
      <c r="A165" t="s">
        <v>142</v>
      </c>
      <c r="B165">
        <v>0</v>
      </c>
      <c r="C165">
        <v>1</v>
      </c>
      <c r="D165">
        <v>0</v>
      </c>
      <c r="E165">
        <v>0</v>
      </c>
      <c r="P165" t="s">
        <v>109</v>
      </c>
      <c r="Q165" t="s">
        <v>153</v>
      </c>
      <c r="R165">
        <f>STDEV(B107:B119)</f>
        <v>0.6304251719560967</v>
      </c>
    </row>
    <row r="166" spans="1:13" ht="15">
      <c r="A166" t="s">
        <v>144</v>
      </c>
      <c r="B166">
        <v>0</v>
      </c>
      <c r="C166">
        <v>0</v>
      </c>
      <c r="D166">
        <v>0</v>
      </c>
      <c r="E166">
        <v>1</v>
      </c>
      <c r="I166" t="s">
        <v>156</v>
      </c>
      <c r="L166" t="s">
        <v>156</v>
      </c>
      <c r="M166" t="s">
        <v>161</v>
      </c>
    </row>
    <row r="167" spans="1:19" ht="15">
      <c r="A167" t="s">
        <v>146</v>
      </c>
      <c r="B167">
        <v>0</v>
      </c>
      <c r="C167">
        <v>0</v>
      </c>
      <c r="D167">
        <v>1</v>
      </c>
      <c r="E167">
        <v>0</v>
      </c>
      <c r="I167" t="s">
        <v>151</v>
      </c>
      <c r="J167" t="s">
        <v>109</v>
      </c>
      <c r="K167" s="16" t="s">
        <v>2</v>
      </c>
      <c r="P167" t="s">
        <v>157</v>
      </c>
      <c r="Q167" t="s">
        <v>158</v>
      </c>
      <c r="R167" t="s">
        <v>159</v>
      </c>
      <c r="S167" t="s">
        <v>160</v>
      </c>
    </row>
    <row r="168" spans="1:19" ht="15">
      <c r="A168" t="s">
        <v>147</v>
      </c>
      <c r="B168">
        <v>0</v>
      </c>
      <c r="C168">
        <v>1</v>
      </c>
      <c r="D168">
        <v>1</v>
      </c>
      <c r="E168">
        <v>4</v>
      </c>
      <c r="H168" t="s">
        <v>114</v>
      </c>
      <c r="I168">
        <v>1</v>
      </c>
      <c r="J168">
        <v>1</v>
      </c>
      <c r="K168" s="16">
        <v>2</v>
      </c>
      <c r="M168" t="s">
        <v>114</v>
      </c>
      <c r="P168">
        <v>12</v>
      </c>
      <c r="Q168">
        <v>2</v>
      </c>
      <c r="R168">
        <v>3</v>
      </c>
      <c r="S168">
        <v>4</v>
      </c>
    </row>
    <row r="169" spans="1:19" ht="15">
      <c r="A169" t="s">
        <v>148</v>
      </c>
      <c r="B169">
        <v>1</v>
      </c>
      <c r="C169">
        <v>4</v>
      </c>
      <c r="D169">
        <v>2</v>
      </c>
      <c r="E169">
        <v>0</v>
      </c>
      <c r="H169" t="s">
        <v>115</v>
      </c>
      <c r="I169">
        <v>2</v>
      </c>
      <c r="J169">
        <v>0</v>
      </c>
      <c r="K169" s="16">
        <v>2</v>
      </c>
      <c r="M169" t="s">
        <v>115</v>
      </c>
      <c r="P169">
        <v>7</v>
      </c>
      <c r="Q169">
        <v>17</v>
      </c>
      <c r="R169">
        <v>7</v>
      </c>
      <c r="S169">
        <v>5</v>
      </c>
    </row>
    <row r="170" spans="1:19" ht="15">
      <c r="A170" t="s">
        <v>149</v>
      </c>
      <c r="B170">
        <v>0</v>
      </c>
      <c r="C170">
        <v>1</v>
      </c>
      <c r="D170">
        <v>0</v>
      </c>
      <c r="E170">
        <v>0</v>
      </c>
      <c r="H170" t="s">
        <v>116</v>
      </c>
      <c r="I170">
        <v>2</v>
      </c>
      <c r="J170">
        <v>6</v>
      </c>
      <c r="K170" s="16">
        <v>8</v>
      </c>
      <c r="M170" t="s">
        <v>116</v>
      </c>
      <c r="P170">
        <v>4</v>
      </c>
      <c r="Q170">
        <v>3</v>
      </c>
      <c r="R170">
        <v>4</v>
      </c>
      <c r="S170">
        <v>3</v>
      </c>
    </row>
    <row r="171" spans="8:19" ht="15">
      <c r="H171" t="s">
        <v>117</v>
      </c>
      <c r="I171">
        <v>3</v>
      </c>
      <c r="J171">
        <v>1</v>
      </c>
      <c r="K171" s="16">
        <v>4</v>
      </c>
      <c r="M171" t="s">
        <v>117</v>
      </c>
      <c r="P171">
        <v>0</v>
      </c>
      <c r="Q171">
        <v>2</v>
      </c>
      <c r="R171">
        <v>2</v>
      </c>
      <c r="S171">
        <v>2</v>
      </c>
    </row>
    <row r="172" spans="8:19" ht="15">
      <c r="H172" t="s">
        <v>118</v>
      </c>
      <c r="I172">
        <v>0</v>
      </c>
      <c r="J172">
        <v>5</v>
      </c>
      <c r="K172" s="16">
        <v>5</v>
      </c>
      <c r="M172" t="s">
        <v>118</v>
      </c>
      <c r="P172">
        <v>0</v>
      </c>
      <c r="Q172">
        <v>4</v>
      </c>
      <c r="R172">
        <v>0</v>
      </c>
      <c r="S172">
        <v>3</v>
      </c>
    </row>
    <row r="173" spans="1:19" ht="15">
      <c r="A173" t="s">
        <v>150</v>
      </c>
      <c r="B173" t="s">
        <v>140</v>
      </c>
      <c r="C173" t="s">
        <v>141</v>
      </c>
      <c r="H173" t="s">
        <v>119</v>
      </c>
      <c r="I173">
        <v>4</v>
      </c>
      <c r="J173">
        <v>0</v>
      </c>
      <c r="K173" s="16">
        <v>4</v>
      </c>
      <c r="M173" t="s">
        <v>119</v>
      </c>
      <c r="P173">
        <v>0</v>
      </c>
      <c r="Q173">
        <v>1</v>
      </c>
      <c r="R173">
        <v>1</v>
      </c>
      <c r="S173">
        <v>0</v>
      </c>
    </row>
    <row r="174" spans="1:19" ht="15">
      <c r="A174" t="s">
        <v>162</v>
      </c>
      <c r="B174">
        <v>1</v>
      </c>
      <c r="C174">
        <v>0</v>
      </c>
      <c r="D174">
        <v>9</v>
      </c>
      <c r="H174" t="s">
        <v>120</v>
      </c>
      <c r="I174">
        <v>1</v>
      </c>
      <c r="J174">
        <v>0</v>
      </c>
      <c r="K174" s="16">
        <v>1</v>
      </c>
      <c r="M174" t="s">
        <v>120</v>
      </c>
      <c r="P174">
        <v>0</v>
      </c>
      <c r="Q174">
        <v>0</v>
      </c>
      <c r="R174">
        <v>0</v>
      </c>
      <c r="S174">
        <v>0</v>
      </c>
    </row>
    <row r="175" spans="1:19" ht="15">
      <c r="A175" t="s">
        <v>163</v>
      </c>
      <c r="B175">
        <v>2</v>
      </c>
      <c r="C175">
        <v>2</v>
      </c>
      <c r="D175">
        <v>13</v>
      </c>
      <c r="H175" t="s">
        <v>121</v>
      </c>
      <c r="I175">
        <v>0</v>
      </c>
      <c r="J175">
        <v>0</v>
      </c>
      <c r="K175" s="16">
        <v>0</v>
      </c>
      <c r="M175" t="s">
        <v>121</v>
      </c>
      <c r="P175">
        <v>0</v>
      </c>
      <c r="Q175">
        <v>0</v>
      </c>
      <c r="R175">
        <v>0</v>
      </c>
      <c r="S175">
        <v>0</v>
      </c>
    </row>
    <row r="176" spans="1:19" ht="15">
      <c r="A176" t="s">
        <v>164</v>
      </c>
      <c r="B176">
        <v>1</v>
      </c>
      <c r="C176">
        <v>0</v>
      </c>
      <c r="D176">
        <v>22</v>
      </c>
      <c r="H176" t="s">
        <v>122</v>
      </c>
      <c r="I176">
        <v>2</v>
      </c>
      <c r="J176">
        <v>0</v>
      </c>
      <c r="K176" s="16">
        <v>2</v>
      </c>
      <c r="M176" t="s">
        <v>122</v>
      </c>
      <c r="P176">
        <v>0</v>
      </c>
      <c r="Q176">
        <v>0</v>
      </c>
      <c r="R176">
        <v>0</v>
      </c>
      <c r="S176">
        <v>0</v>
      </c>
    </row>
    <row r="177" spans="1:19" ht="15">
      <c r="A177" t="s">
        <v>165</v>
      </c>
      <c r="B177">
        <v>0</v>
      </c>
      <c r="C177">
        <v>1</v>
      </c>
      <c r="H177" t="s">
        <v>123</v>
      </c>
      <c r="I177">
        <v>0</v>
      </c>
      <c r="J177">
        <v>0</v>
      </c>
      <c r="K177" s="16">
        <v>0</v>
      </c>
      <c r="M177" t="s">
        <v>123</v>
      </c>
      <c r="P177">
        <v>0</v>
      </c>
      <c r="Q177">
        <v>0</v>
      </c>
      <c r="R177">
        <v>0</v>
      </c>
      <c r="S177">
        <v>0</v>
      </c>
    </row>
    <row r="178" spans="1:19" ht="15">
      <c r="A178" t="s">
        <v>142</v>
      </c>
      <c r="B178">
        <v>1</v>
      </c>
      <c r="C178">
        <v>0</v>
      </c>
      <c r="H178" t="s">
        <v>124</v>
      </c>
      <c r="I178">
        <v>1</v>
      </c>
      <c r="J178">
        <v>0</v>
      </c>
      <c r="K178" s="16">
        <v>1</v>
      </c>
      <c r="M178" t="s">
        <v>124</v>
      </c>
      <c r="P178">
        <v>0</v>
      </c>
      <c r="Q178">
        <v>0</v>
      </c>
      <c r="R178">
        <v>0</v>
      </c>
      <c r="S178">
        <v>0</v>
      </c>
    </row>
    <row r="179" spans="1:19" ht="15">
      <c r="A179" t="s">
        <v>143</v>
      </c>
      <c r="B179">
        <v>1</v>
      </c>
      <c r="C179">
        <v>0</v>
      </c>
      <c r="H179" t="s">
        <v>125</v>
      </c>
      <c r="I179">
        <v>0</v>
      </c>
      <c r="J179">
        <v>0</v>
      </c>
      <c r="K179" s="16">
        <v>0</v>
      </c>
      <c r="M179" t="s">
        <v>125</v>
      </c>
      <c r="P179">
        <v>0</v>
      </c>
      <c r="Q179">
        <v>0</v>
      </c>
      <c r="R179">
        <v>0</v>
      </c>
      <c r="S179">
        <v>0</v>
      </c>
    </row>
    <row r="180" spans="1:3" ht="15">
      <c r="A180" t="s">
        <v>144</v>
      </c>
      <c r="B180">
        <v>2</v>
      </c>
      <c r="C180">
        <v>0</v>
      </c>
    </row>
    <row r="181" spans="1:3" ht="15">
      <c r="A181" t="s">
        <v>145</v>
      </c>
      <c r="B181">
        <v>2</v>
      </c>
      <c r="C181">
        <v>0</v>
      </c>
    </row>
    <row r="182" spans="1:3" ht="15">
      <c r="A182" t="s">
        <v>146</v>
      </c>
      <c r="B182">
        <v>0</v>
      </c>
      <c r="C182">
        <v>2</v>
      </c>
    </row>
    <row r="183" spans="1:3" ht="15">
      <c r="A183" t="s">
        <v>147</v>
      </c>
      <c r="B183">
        <v>3</v>
      </c>
      <c r="C183">
        <v>4</v>
      </c>
    </row>
    <row r="184" spans="5:8" ht="15">
      <c r="E184" t="s">
        <v>152</v>
      </c>
      <c r="G184" t="s">
        <v>168</v>
      </c>
      <c r="H184" t="s">
        <v>169</v>
      </c>
    </row>
    <row r="185" spans="1:18" ht="15">
      <c r="A185" t="s">
        <v>166</v>
      </c>
      <c r="C185">
        <f>AVERAGE(B5:B27)</f>
        <v>17.17391304347826</v>
      </c>
      <c r="D185" t="s">
        <v>133</v>
      </c>
      <c r="E185">
        <f>STDEV(B5:B27)</f>
        <v>0.38755338788159216</v>
      </c>
      <c r="H185" t="s">
        <v>114</v>
      </c>
      <c r="I185">
        <f>_xlfn.COUNTIFS(B5:B90,"=17",C5:C90,"=M")</f>
        <v>21</v>
      </c>
      <c r="K185">
        <v>17</v>
      </c>
      <c r="L185">
        <v>21</v>
      </c>
      <c r="M185">
        <v>36</v>
      </c>
      <c r="Q185" t="s">
        <v>170</v>
      </c>
      <c r="R185">
        <v>58</v>
      </c>
    </row>
    <row r="186" spans="3:18" ht="15">
      <c r="C186">
        <f>AVERAGE(B28:B56)</f>
        <v>17.517241379310345</v>
      </c>
      <c r="D186" t="s">
        <v>137</v>
      </c>
      <c r="E186">
        <f>STDEV(B28:B56)</f>
        <v>0.7847060257179164</v>
      </c>
      <c r="H186" t="s">
        <v>115</v>
      </c>
      <c r="I186">
        <f>_xlfn.COUNTIFS(B5:B90,"=17",C5:C90,"=F")</f>
        <v>36</v>
      </c>
      <c r="K186">
        <v>18</v>
      </c>
      <c r="L186">
        <v>14</v>
      </c>
      <c r="M186">
        <v>6</v>
      </c>
      <c r="Q186" t="s">
        <v>171</v>
      </c>
      <c r="R186">
        <v>115</v>
      </c>
    </row>
    <row r="187" spans="3:13" ht="15">
      <c r="C187">
        <f>AVERAGE(B57:B73)</f>
        <v>17.470588235294116</v>
      </c>
      <c r="D187" t="s">
        <v>138</v>
      </c>
      <c r="E187">
        <f>STDEV(B57:B73)</f>
        <v>0.6242642728467871</v>
      </c>
      <c r="H187" t="s">
        <v>116</v>
      </c>
      <c r="I187">
        <f>_xlfn.COUNTIFS(B5:B90,"=18",C5:C90,"=M")</f>
        <v>14</v>
      </c>
      <c r="K187">
        <v>19</v>
      </c>
      <c r="L187">
        <v>7</v>
      </c>
      <c r="M187">
        <v>2</v>
      </c>
    </row>
    <row r="188" spans="3:13" ht="15">
      <c r="C188">
        <f>AVERAGE(B74:B90)</f>
        <v>17.647058823529413</v>
      </c>
      <c r="D188" t="s">
        <v>139</v>
      </c>
      <c r="E188">
        <f>STDEV(B74:B90)</f>
        <v>0.78590524799338</v>
      </c>
      <c r="H188" t="s">
        <v>117</v>
      </c>
      <c r="I188">
        <f>_xlfn.COUNTIFS(B5:B90,"=18",C5:C90,"=F")</f>
        <v>6</v>
      </c>
      <c r="K188">
        <v>20</v>
      </c>
      <c r="L188">
        <v>0</v>
      </c>
      <c r="M188">
        <v>0</v>
      </c>
    </row>
    <row r="189" spans="3:13" ht="15">
      <c r="C189">
        <f>AVERAGE(B91:B106)</f>
        <v>18.8125</v>
      </c>
      <c r="D189" t="s">
        <v>140</v>
      </c>
      <c r="E189">
        <f>STDEV(B91:B106)</f>
        <v>1.5152007567755943</v>
      </c>
      <c r="H189" t="s">
        <v>118</v>
      </c>
      <c r="I189">
        <f>_xlfn.COUNTIFS(B5:B90,"=19",C5:C90,"=M")</f>
        <v>7</v>
      </c>
      <c r="K189">
        <v>21</v>
      </c>
      <c r="L189">
        <v>0</v>
      </c>
      <c r="M189">
        <v>0</v>
      </c>
    </row>
    <row r="190" spans="3:13" ht="15">
      <c r="C190">
        <f>AVERAGE(B107:B119)</f>
        <v>18.307692307692307</v>
      </c>
      <c r="D190" t="s">
        <v>141</v>
      </c>
      <c r="E190">
        <f>STDEV(B107:B119)</f>
        <v>0.6304251719560967</v>
      </c>
      <c r="H190" t="s">
        <v>119</v>
      </c>
      <c r="I190">
        <f>_xlfn.COUNTIFS(B5:B90,"=19",C5:C90,"=F")</f>
        <v>2</v>
      </c>
      <c r="K190">
        <v>22</v>
      </c>
      <c r="L190">
        <v>0</v>
      </c>
      <c r="M190">
        <v>0</v>
      </c>
    </row>
    <row r="191" spans="8:12" ht="15">
      <c r="H191" t="s">
        <v>120</v>
      </c>
      <c r="I191">
        <f>_xlfn.COUNTIFS(B5:B90,"=20",C5:C90,"=M")</f>
        <v>0</v>
      </c>
      <c r="K191" s="26" t="s">
        <v>215</v>
      </c>
      <c r="L191" s="26"/>
    </row>
    <row r="192" spans="8:12" ht="15">
      <c r="H192" t="s">
        <v>121</v>
      </c>
      <c r="I192">
        <f>_xlfn.COUNTIFS(B5:B90,"=20",C5:C90,"=F")</f>
        <v>0</v>
      </c>
      <c r="K192" s="26" t="s">
        <v>181</v>
      </c>
      <c r="L192" s="26">
        <v>1</v>
      </c>
    </row>
    <row r="193" spans="8:12" ht="15">
      <c r="H193" t="s">
        <v>122</v>
      </c>
      <c r="I193">
        <f>_xlfn.COUNTIFS(B5:B90,"=21",C5:C90,"=M")</f>
        <v>0</v>
      </c>
      <c r="K193" s="26" t="s">
        <v>178</v>
      </c>
      <c r="L193" s="26">
        <v>1</v>
      </c>
    </row>
    <row r="194" spans="8:18" ht="15">
      <c r="H194" t="s">
        <v>123</v>
      </c>
      <c r="I194">
        <f>_xlfn.COUNTIFS(B5:B90,"=21",C5:C90,"=F")</f>
        <v>0</v>
      </c>
      <c r="K194" s="26" t="s">
        <v>170</v>
      </c>
      <c r="L194" s="26">
        <v>1</v>
      </c>
      <c r="Q194" s="35" t="s">
        <v>211</v>
      </c>
      <c r="R194" s="35"/>
    </row>
    <row r="195" spans="8:18" ht="15">
      <c r="H195" t="s">
        <v>124</v>
      </c>
      <c r="I195">
        <f>_xlfn.COUNTIFS(B5:B90,"=22",C5:C90,"=M")</f>
        <v>0</v>
      </c>
      <c r="K195" s="26" t="s">
        <v>179</v>
      </c>
      <c r="L195" s="26">
        <v>6</v>
      </c>
      <c r="Q195" s="35" t="s">
        <v>78</v>
      </c>
      <c r="R195" s="35">
        <f>_xlfn.COUNTIFS(C5:C90,"=M")</f>
        <v>42</v>
      </c>
    </row>
    <row r="196" spans="8:18" ht="15">
      <c r="H196" t="s">
        <v>125</v>
      </c>
      <c r="I196">
        <f>_xlfn.COUNTIFS(B5:B90,"=22",C5:C90,"=F")</f>
        <v>0</v>
      </c>
      <c r="K196" s="26" t="s">
        <v>180</v>
      </c>
      <c r="L196" s="26">
        <v>7</v>
      </c>
      <c r="Q196" s="35" t="s">
        <v>74</v>
      </c>
      <c r="R196" s="35">
        <f>_xlfn.COUNTIFS(C5:C90,"=F")</f>
        <v>44</v>
      </c>
    </row>
    <row r="197" spans="2:12" ht="15">
      <c r="B197">
        <v>1</v>
      </c>
      <c r="I197">
        <v>86</v>
      </c>
      <c r="K197" s="26" t="s">
        <v>171</v>
      </c>
      <c r="L197" s="26">
        <v>1</v>
      </c>
    </row>
    <row r="198" spans="2:7" ht="15">
      <c r="B198" t="s">
        <v>177</v>
      </c>
      <c r="C198">
        <v>1</v>
      </c>
      <c r="G198" t="s">
        <v>172</v>
      </c>
    </row>
    <row r="199" spans="7:21" ht="15">
      <c r="G199" t="s">
        <v>169</v>
      </c>
      <c r="H199">
        <f>STDEV(B5:B90)</f>
        <v>0.6791803219416095</v>
      </c>
      <c r="M199" s="24" t="s">
        <v>211</v>
      </c>
      <c r="T199" s="24"/>
      <c r="U199" t="s">
        <v>184</v>
      </c>
    </row>
    <row r="200" spans="2:22" ht="15">
      <c r="B200" t="s">
        <v>182</v>
      </c>
      <c r="G200" t="s">
        <v>173</v>
      </c>
      <c r="H200">
        <f>AVERAGE(B5:B90)</f>
        <v>17.441860465116278</v>
      </c>
      <c r="M200" s="24">
        <v>17</v>
      </c>
      <c r="P200" s="24">
        <f>_xlfn.COUNTIFS(B5:B119,"=17")</f>
        <v>61</v>
      </c>
      <c r="Q200" s="24" t="s">
        <v>207</v>
      </c>
      <c r="R200" s="24">
        <f>STDEV(B5:B119)</f>
        <v>0.97622383048183</v>
      </c>
      <c r="U200" s="24">
        <v>17</v>
      </c>
      <c r="V200" s="24">
        <f>_xlfn.COUNTIFS(B91:B119,"=17")</f>
        <v>4</v>
      </c>
    </row>
    <row r="201" spans="2:22" ht="15">
      <c r="B201" t="s">
        <v>173</v>
      </c>
      <c r="C201">
        <f>AVERAGE(B91:B119)</f>
        <v>18.586206896551722</v>
      </c>
      <c r="M201" s="24">
        <v>18</v>
      </c>
      <c r="P201" s="24">
        <f>_xlfn.COUNTIFS(B5:B119,"=18")</f>
        <v>32</v>
      </c>
      <c r="Q201" s="24" t="s">
        <v>209</v>
      </c>
      <c r="R201" s="24">
        <f>AVERAGE(B5:B119)</f>
        <v>17.730434782608697</v>
      </c>
      <c r="U201" s="24">
        <v>18</v>
      </c>
      <c r="V201" s="24">
        <f>_xlfn.COUNTIFS(B91:B119,"=18")</f>
        <v>12</v>
      </c>
    </row>
    <row r="202" spans="2:22" ht="15">
      <c r="B202" t="s">
        <v>183</v>
      </c>
      <c r="C202">
        <f>STDEV(B91:B119)</f>
        <v>1.2105854952787658</v>
      </c>
      <c r="G202" t="s">
        <v>174</v>
      </c>
      <c r="H202" t="s">
        <v>78</v>
      </c>
      <c r="I202" t="s">
        <v>74</v>
      </c>
      <c r="M202" s="24">
        <v>19</v>
      </c>
      <c r="P202" s="24">
        <f>_xlfn.COUNTIFS(B5:B119,"=19")</f>
        <v>18</v>
      </c>
      <c r="Q202" s="24" t="s">
        <v>195</v>
      </c>
      <c r="R202" s="24">
        <f>MODE(B5:B119)</f>
        <v>17</v>
      </c>
      <c r="U202" s="24">
        <v>19</v>
      </c>
      <c r="V202" s="24">
        <f>_xlfn.COUNTIFS(B91:B119,"=19")</f>
        <v>9</v>
      </c>
    </row>
    <row r="203" spans="7:22" ht="15">
      <c r="G203" t="s">
        <v>175</v>
      </c>
      <c r="H203">
        <v>13</v>
      </c>
      <c r="I203">
        <v>4</v>
      </c>
      <c r="M203" s="24">
        <v>20</v>
      </c>
      <c r="P203" s="24">
        <f>_xlfn.COUNTIFS(B5:B119,"=20")</f>
        <v>1</v>
      </c>
      <c r="U203" s="24">
        <v>20</v>
      </c>
      <c r="V203" s="24">
        <f>_xlfn.COUNTIFS(B91:B119,"=20")</f>
        <v>1</v>
      </c>
    </row>
    <row r="204" spans="13:22" ht="15">
      <c r="M204" s="24">
        <v>21</v>
      </c>
      <c r="P204" s="24">
        <f>_xlfn.COUNTIFS(B5:B119,"=21")</f>
        <v>2</v>
      </c>
      <c r="U204" s="24">
        <v>21</v>
      </c>
      <c r="V204" s="24">
        <f>_xlfn.COUNTIFS(B91:B119,"=21")</f>
        <v>2</v>
      </c>
    </row>
    <row r="205" spans="2:22" ht="15">
      <c r="B205" s="35" t="s">
        <v>114</v>
      </c>
      <c r="C205" s="35">
        <f>_xlfn.COUNTIFS(B91:B119,"=17",C91:C119,"=M")</f>
        <v>2</v>
      </c>
      <c r="D205" t="s">
        <v>78</v>
      </c>
      <c r="E205">
        <v>13</v>
      </c>
      <c r="G205" t="s">
        <v>176</v>
      </c>
      <c r="M205" s="24">
        <v>22</v>
      </c>
      <c r="P205" s="24">
        <f>_xlfn.COUNTIFS(B5:B119,"=22")</f>
        <v>1</v>
      </c>
      <c r="Q205" s="24" t="s">
        <v>210</v>
      </c>
      <c r="R205" s="24">
        <f>MODE(B5:B90)</f>
        <v>17</v>
      </c>
      <c r="U205" s="24">
        <v>22</v>
      </c>
      <c r="V205" s="24">
        <f>_xlfn.COUNTIFS(B91:B119,"=22")</f>
        <v>1</v>
      </c>
    </row>
    <row r="206" spans="2:22" ht="15">
      <c r="B206" s="35" t="s">
        <v>115</v>
      </c>
      <c r="C206" s="35">
        <f>_xlfn.COUNTIFS(B91:B119,"=17",C91:C119,"=f")</f>
        <v>2</v>
      </c>
      <c r="D206" t="s">
        <v>74</v>
      </c>
      <c r="E206">
        <v>5</v>
      </c>
      <c r="G206" t="s">
        <v>184</v>
      </c>
      <c r="H206">
        <v>4</v>
      </c>
      <c r="J206" s="21" t="s">
        <v>214</v>
      </c>
      <c r="P206" s="24">
        <f>SUM(P200:P205)</f>
        <v>115</v>
      </c>
      <c r="U206" s="24">
        <v>23</v>
      </c>
      <c r="V206" s="24">
        <f>_xlfn.COUNTIFS(B91:B119,"=23")</f>
        <v>0</v>
      </c>
    </row>
    <row r="207" spans="2:22" ht="15">
      <c r="B207" s="35" t="s">
        <v>116</v>
      </c>
      <c r="C207" s="35">
        <f>_xlfn.COUNTIFS(B91:B119,"=18",C91:C119,"=M")</f>
        <v>8</v>
      </c>
      <c r="J207" s="21" t="s">
        <v>189</v>
      </c>
      <c r="K207" s="21">
        <v>1</v>
      </c>
      <c r="U207" s="24"/>
      <c r="V207" s="24">
        <f>SUM(V200:V206)</f>
        <v>29</v>
      </c>
    </row>
    <row r="208" spans="2:22" ht="15">
      <c r="B208" s="35" t="s">
        <v>117</v>
      </c>
      <c r="C208" s="35">
        <f>_xlfn.COUNTIFS(B91:B119,"=18",C91:C119,"=F")</f>
        <v>4</v>
      </c>
      <c r="G208" t="s">
        <v>114</v>
      </c>
      <c r="H208">
        <v>0</v>
      </c>
      <c r="J208" s="21" t="s">
        <v>190</v>
      </c>
      <c r="K208" s="21">
        <v>4</v>
      </c>
      <c r="M208" s="24" t="s">
        <v>114</v>
      </c>
      <c r="P208" s="24">
        <f>_xlfn.COUNTIFS(B5:B119,"=17",C5:C119,"=M")</f>
        <v>23</v>
      </c>
      <c r="R208" s="24">
        <v>17</v>
      </c>
      <c r="S208" s="24">
        <f>_xlfn.COUNTIFS(B5:B90,"=17")</f>
        <v>57</v>
      </c>
      <c r="U208" s="35"/>
      <c r="V208" s="35"/>
    </row>
    <row r="209" spans="2:22" ht="15">
      <c r="B209" s="35" t="s">
        <v>118</v>
      </c>
      <c r="C209" s="35">
        <f>_xlfn.COUNTIFS(B91:B119,"=19",C91:C119,"=M")</f>
        <v>5</v>
      </c>
      <c r="G209" t="s">
        <v>115</v>
      </c>
      <c r="H209">
        <v>0</v>
      </c>
      <c r="J209" s="21" t="s">
        <v>191</v>
      </c>
      <c r="K209" s="21">
        <v>1</v>
      </c>
      <c r="M209" s="24" t="s">
        <v>115</v>
      </c>
      <c r="P209" s="24">
        <f>_xlfn.COUNTIFS(B5:B119,"=17",C5:C119,"=F")</f>
        <v>38</v>
      </c>
      <c r="R209" s="24">
        <v>18</v>
      </c>
      <c r="S209" s="24">
        <f>_xlfn.COUNTIFS(B6:B91,"=18")</f>
        <v>20</v>
      </c>
      <c r="U209" s="35" t="s">
        <v>195</v>
      </c>
      <c r="V209" s="35">
        <f>MODE(B91:B119)</f>
        <v>18</v>
      </c>
    </row>
    <row r="210" spans="2:22" ht="15">
      <c r="B210" s="35" t="s">
        <v>119</v>
      </c>
      <c r="C210" s="35">
        <f>_xlfn.COUNTIFS(B91:B119,"=19",C91:C119,"=F")</f>
        <v>4</v>
      </c>
      <c r="G210" t="s">
        <v>116</v>
      </c>
      <c r="H210">
        <v>4</v>
      </c>
      <c r="J210" s="21" t="s">
        <v>192</v>
      </c>
      <c r="K210" s="21">
        <v>1</v>
      </c>
      <c r="M210" s="24" t="s">
        <v>116</v>
      </c>
      <c r="P210" s="24">
        <f>_xlfn.COUNTIFS(B5:B119,"=18",C5:C119,"=M")</f>
        <v>22</v>
      </c>
      <c r="R210" s="24">
        <v>19</v>
      </c>
      <c r="S210" s="24">
        <f>_xlfn.COUNTIFS(B7:B92,"=19")</f>
        <v>9</v>
      </c>
      <c r="U210" s="35"/>
      <c r="V210" s="35"/>
    </row>
    <row r="211" spans="2:22" ht="15">
      <c r="B211" s="35" t="s">
        <v>120</v>
      </c>
      <c r="C211" s="35">
        <v>1</v>
      </c>
      <c r="G211" t="s">
        <v>117</v>
      </c>
      <c r="H211">
        <v>1</v>
      </c>
      <c r="J211" s="21" t="s">
        <v>181</v>
      </c>
      <c r="K211" s="21">
        <v>1</v>
      </c>
      <c r="M211" s="24" t="s">
        <v>117</v>
      </c>
      <c r="P211" s="24">
        <f>_xlfn.COUNTIFS(B6:B120,"=18",C6:C120,"=F")</f>
        <v>10</v>
      </c>
      <c r="S211" s="24">
        <f>SUM(S208:S210)</f>
        <v>86</v>
      </c>
      <c r="U211" s="35"/>
      <c r="V211" s="35"/>
    </row>
    <row r="212" spans="2:22" ht="15">
      <c r="B212" s="35" t="s">
        <v>121</v>
      </c>
      <c r="C212" s="35">
        <v>0</v>
      </c>
      <c r="G212" t="s">
        <v>118</v>
      </c>
      <c r="H212">
        <v>5</v>
      </c>
      <c r="J212" s="21" t="s">
        <v>193</v>
      </c>
      <c r="K212" s="21">
        <v>1</v>
      </c>
      <c r="M212" s="24" t="s">
        <v>118</v>
      </c>
      <c r="P212" s="24">
        <f>_xlfn.COUNTIFS(B7:B121,"=19",C7:C121,"=M")</f>
        <v>12</v>
      </c>
      <c r="U212" s="21" t="s">
        <v>211</v>
      </c>
      <c r="V212" s="21">
        <v>19</v>
      </c>
    </row>
    <row r="213" spans="2:22" ht="15">
      <c r="B213" s="35" t="s">
        <v>122</v>
      </c>
      <c r="C213" s="35">
        <v>2</v>
      </c>
      <c r="G213" t="s">
        <v>119</v>
      </c>
      <c r="H213">
        <v>4</v>
      </c>
      <c r="J213" s="21" t="s">
        <v>178</v>
      </c>
      <c r="K213" s="21">
        <v>2</v>
      </c>
      <c r="M213" s="24" t="s">
        <v>119</v>
      </c>
      <c r="P213" s="24">
        <f>_xlfn.COUNTIFS(B8:B122,"=19",C8:C122,"=F")</f>
        <v>6</v>
      </c>
      <c r="R213" s="24" t="s">
        <v>114</v>
      </c>
      <c r="S213" s="24">
        <f>_xlfn.COUNTIFS(B5:B90,"=17",C5:C90,"=M")</f>
        <v>21</v>
      </c>
      <c r="U213" s="21" t="s">
        <v>184</v>
      </c>
      <c r="V213" s="21">
        <v>6</v>
      </c>
    </row>
    <row r="214" spans="2:22" ht="15">
      <c r="B214" s="35" t="s">
        <v>123</v>
      </c>
      <c r="C214" s="35">
        <v>0</v>
      </c>
      <c r="G214" t="s">
        <v>120</v>
      </c>
      <c r="H214">
        <v>1</v>
      </c>
      <c r="J214" s="21" t="s">
        <v>194</v>
      </c>
      <c r="K214" s="21">
        <v>2</v>
      </c>
      <c r="M214" s="24" t="s">
        <v>120</v>
      </c>
      <c r="P214" s="24">
        <f>_xlfn.COUNTIFS(B9:B123,"=20",C9:C123,"=M")</f>
        <v>1</v>
      </c>
      <c r="R214" s="24" t="s">
        <v>115</v>
      </c>
      <c r="S214" s="24">
        <f>_xlfn.COUNTIFS(B5:B90,"=17",C5:C90,"=F")</f>
        <v>36</v>
      </c>
      <c r="U214" s="21" t="s">
        <v>216</v>
      </c>
      <c r="V214" s="21">
        <v>15</v>
      </c>
    </row>
    <row r="215" spans="2:22" ht="15">
      <c r="B215" s="35" t="s">
        <v>124</v>
      </c>
      <c r="C215" s="35">
        <v>1</v>
      </c>
      <c r="G215" t="s">
        <v>121</v>
      </c>
      <c r="H215">
        <v>0</v>
      </c>
      <c r="J215" s="21" t="s">
        <v>170</v>
      </c>
      <c r="K215" s="21">
        <v>2</v>
      </c>
      <c r="M215" s="24" t="s">
        <v>121</v>
      </c>
      <c r="P215" s="24">
        <f>_xlfn.COUNTIFS(B10:B124,"=20",C10:C124,"=F")</f>
        <v>0</v>
      </c>
      <c r="R215" s="24" t="s">
        <v>116</v>
      </c>
      <c r="S215" s="24">
        <f>_xlfn.COUNTIFS(B5:B90,"=18",C5:C90,"=M")</f>
        <v>14</v>
      </c>
      <c r="U215" s="35"/>
      <c r="V215" s="35"/>
    </row>
    <row r="216" spans="2:23" ht="15">
      <c r="B216" s="35" t="s">
        <v>125</v>
      </c>
      <c r="C216" s="35">
        <v>0</v>
      </c>
      <c r="G216" t="s">
        <v>122</v>
      </c>
      <c r="H216">
        <v>2</v>
      </c>
      <c r="J216" s="21" t="s">
        <v>179</v>
      </c>
      <c r="K216" s="21">
        <v>7</v>
      </c>
      <c r="M216" s="24" t="s">
        <v>122</v>
      </c>
      <c r="P216" s="24">
        <f>_xlfn.COUNTIFS(B11:B125,"=21",C11:C125,"=M")</f>
        <v>2</v>
      </c>
      <c r="R216" s="24" t="s">
        <v>117</v>
      </c>
      <c r="S216" s="24">
        <f>_xlfn.COUNTIFS(B5:B90,"=18",C5:C90,"=F")</f>
        <v>6</v>
      </c>
      <c r="U216" s="21" t="s">
        <v>178</v>
      </c>
      <c r="V216" s="21">
        <v>16</v>
      </c>
      <c r="W216" s="21" t="s">
        <v>211</v>
      </c>
    </row>
    <row r="217" spans="1:22" ht="15">
      <c r="A217" s="27" t="s">
        <v>184</v>
      </c>
      <c r="B217" s="27"/>
      <c r="C217" s="27"/>
      <c r="G217" t="s">
        <v>123</v>
      </c>
      <c r="H217">
        <v>0</v>
      </c>
      <c r="M217" s="24" t="s">
        <v>123</v>
      </c>
      <c r="P217" s="24">
        <f>_xlfn.COUNTIFS(B12:B126,"=21",C12:C126,"=F")</f>
        <v>0</v>
      </c>
      <c r="R217" s="24" t="s">
        <v>118</v>
      </c>
      <c r="S217" s="24">
        <f>_xlfn.COUNTIFS(B5:B90,"=19",C5:C90,"=M")</f>
        <v>7</v>
      </c>
      <c r="U217" s="21" t="s">
        <v>194</v>
      </c>
      <c r="V217" s="21">
        <v>9</v>
      </c>
    </row>
    <row r="218" spans="1:22" ht="15">
      <c r="A218" s="27" t="s">
        <v>185</v>
      </c>
      <c r="B218" s="27" t="s">
        <v>186</v>
      </c>
      <c r="C218" s="27">
        <v>1</v>
      </c>
      <c r="G218" t="s">
        <v>124</v>
      </c>
      <c r="H218">
        <v>1</v>
      </c>
      <c r="M218" s="24" t="s">
        <v>124</v>
      </c>
      <c r="P218" s="24">
        <f>_xlfn.COUNTIFS(B13:B127,"=22",C13:C127,"=M")</f>
        <v>1</v>
      </c>
      <c r="R218" s="24" t="s">
        <v>119</v>
      </c>
      <c r="S218" s="24">
        <f>_xlfn.COUNTIFS(B5:B90,"=19",C5:C90,"=F")</f>
        <v>2</v>
      </c>
      <c r="U218" s="21" t="s">
        <v>170</v>
      </c>
      <c r="V218" s="21">
        <v>16</v>
      </c>
    </row>
    <row r="219" spans="1:22" ht="15">
      <c r="A219" s="27"/>
      <c r="B219" s="27" t="s">
        <v>187</v>
      </c>
      <c r="C219" s="27">
        <v>1</v>
      </c>
      <c r="G219" t="s">
        <v>125</v>
      </c>
      <c r="H219">
        <v>0</v>
      </c>
      <c r="M219" s="24" t="s">
        <v>125</v>
      </c>
      <c r="P219" s="24">
        <f>_xlfn.COUNTIFS(B14:B128,"=22",C14:C128,"=F")</f>
        <v>0</v>
      </c>
      <c r="S219">
        <f>SUM(S213:S218)</f>
        <v>86</v>
      </c>
      <c r="U219" s="21" t="s">
        <v>179</v>
      </c>
      <c r="V219" s="21">
        <v>12</v>
      </c>
    </row>
    <row r="220" spans="1:22" ht="15">
      <c r="A220" s="27"/>
      <c r="B220" s="27" t="s">
        <v>188</v>
      </c>
      <c r="C220" s="27">
        <v>2</v>
      </c>
      <c r="P220" s="24">
        <f>SUM(P208:P219)</f>
        <v>115</v>
      </c>
      <c r="U220" s="21" t="s">
        <v>180</v>
      </c>
      <c r="V220" s="21">
        <v>9</v>
      </c>
    </row>
    <row r="221" spans="21:22" ht="15">
      <c r="U221" s="21" t="s">
        <v>171</v>
      </c>
      <c r="V221" s="21">
        <v>14</v>
      </c>
    </row>
    <row r="222" spans="2:21" ht="15">
      <c r="B222" s="35" t="s">
        <v>184</v>
      </c>
      <c r="C222" s="35"/>
      <c r="U222" s="35"/>
    </row>
    <row r="223" spans="2:21" ht="15">
      <c r="B223" s="35" t="s">
        <v>212</v>
      </c>
      <c r="C223" s="35">
        <f>AVERAGE(B91:B119)</f>
        <v>18.586206896551722</v>
      </c>
      <c r="U223" s="21" t="s">
        <v>184</v>
      </c>
    </row>
    <row r="224" spans="2:22" ht="15">
      <c r="B224" s="35" t="s">
        <v>207</v>
      </c>
      <c r="C224" s="35">
        <f>STDEV(B91:B119)</f>
        <v>1.2105854952787658</v>
      </c>
      <c r="U224" s="21" t="s">
        <v>179</v>
      </c>
      <c r="V224" s="21">
        <v>8</v>
      </c>
    </row>
    <row r="225" spans="2:22" ht="15">
      <c r="B225" s="35" t="s">
        <v>78</v>
      </c>
      <c r="C225" s="35">
        <f>_xlfn.COUNTIFS(C91:C119,"=M")</f>
        <v>19</v>
      </c>
      <c r="U225" s="21" t="s">
        <v>180</v>
      </c>
      <c r="V225" s="21">
        <v>11</v>
      </c>
    </row>
    <row r="226" spans="2:22" ht="15">
      <c r="B226" s="35" t="s">
        <v>74</v>
      </c>
      <c r="C226" s="35">
        <f>_xlfn.COUNTIFS(C91:C119,"=F")</f>
        <v>10</v>
      </c>
      <c r="U226" s="21" t="s">
        <v>171</v>
      </c>
      <c r="V226" s="21">
        <v>11</v>
      </c>
    </row>
  </sheetData>
  <sheetProtection/>
  <mergeCells count="8">
    <mergeCell ref="BM3:BT3"/>
    <mergeCell ref="H1:N1"/>
    <mergeCell ref="G3:I3"/>
    <mergeCell ref="J3:M3"/>
    <mergeCell ref="O3:W3"/>
    <mergeCell ref="X3:AI3"/>
    <mergeCell ref="AJ3:AX3"/>
    <mergeCell ref="AY3:B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Lígia Araújo</dc:creator>
  <cp:keywords/>
  <dc:description/>
  <cp:lastModifiedBy>Lígia Araújo</cp:lastModifiedBy>
  <dcterms:created xsi:type="dcterms:W3CDTF">2013-04-10T08:54:55Z</dcterms:created>
  <dcterms:modified xsi:type="dcterms:W3CDTF">2013-08-20T11:45:35Z</dcterms:modified>
  <cp:category/>
  <cp:version/>
  <cp:contentType/>
  <cp:contentStatus/>
</cp:coreProperties>
</file>