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60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21" i="14"/>
  <c r="F21"/>
  <c r="F13"/>
  <c r="H13" i="15"/>
  <c r="H9"/>
  <c r="G13"/>
  <c r="G9"/>
  <c r="F13"/>
  <c r="F9"/>
  <c r="I10" i="19"/>
  <c r="C10" i="1"/>
  <c r="D18" i="16"/>
  <c r="C18"/>
  <c r="I17" i="19"/>
  <c r="I13"/>
  <c r="G10" i="20"/>
  <c r="G9"/>
  <c r="C9" i="3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F25"/>
  <c r="E21"/>
  <c r="I36" i="18"/>
  <c r="G34"/>
  <c r="I34"/>
</calcChain>
</file>

<file path=xl/sharedStrings.xml><?xml version="1.0" encoding="utf-8"?>
<sst xmlns="http://schemas.openxmlformats.org/spreadsheetml/2006/main" count="898" uniqueCount="535">
  <si>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</si>
  <si>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</si>
  <si>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</si>
  <si>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</si>
  <si>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</si>
  <si>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</si>
  <si>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</si>
  <si>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</si>
  <si>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</si>
  <si>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</si>
  <si>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</si>
  <si>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</si>
  <si>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</si>
  <si>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</si>
  <si>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</si>
  <si>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</si>
  <si>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</si>
  <si>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</si>
  <si>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</si>
  <si>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</si>
  <si>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</si>
  <si>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</si>
  <si>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</si>
  <si>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</si>
  <si>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</si>
  <si>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</si>
  <si>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</si>
  <si>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</si>
  <si>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</si>
  <si>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</si>
  <si>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</si>
  <si>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</si>
  <si>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</si>
  <si>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</si>
  <si>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</si>
  <si>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</si>
  <si>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</si>
  <si>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</si>
  <si>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</si>
  <si>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</si>
  <si>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</si>
  <si>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</si>
  <si>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</si>
  <si>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</si>
  <si>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</si>
  <si>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</si>
  <si>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</si>
  <si>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</si>
  <si>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</si>
  <si>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</si>
  <si>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</si>
  <si>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</si>
  <si>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</si>
  <si>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</si>
  <si>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</si>
  <si>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</si>
  <si>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</si>
  <si>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</si>
  <si>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</si>
  <si>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</si>
  <si>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</si>
  <si>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</si>
  <si>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</si>
  <si>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</si>
  <si>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</si>
  <si>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</si>
  <si>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</si>
  <si>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</si>
  <si>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</si>
  <si>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</si>
  <si>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</si>
  <si>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</si>
  <si>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</si>
  <si>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</si>
  <si>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</si>
  <si>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</si>
  <si>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</si>
  <si>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</si>
  <si>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</si>
  <si>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</si>
  <si>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</si>
  <si>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</si>
  <si>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</si>
  <si>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</si>
  <si>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</si>
  <si>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</si>
  <si>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</si>
  <si>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</si>
  <si>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</si>
  <si>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</si>
  <si>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</si>
  <si>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</si>
  <si>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</si>
  <si>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</si>
  <si>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</si>
  <si>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</si>
  <si>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</si>
  <si>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</si>
  <si>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</si>
  <si>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</si>
  <si>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</si>
  <si>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</si>
  <si>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</si>
  <si>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</si>
  <si>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</si>
  <si>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</si>
  <si>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</si>
  <si>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</si>
  <si>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</si>
  <si>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</si>
  <si>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</si>
  <si>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</si>
  <si>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</si>
  <si>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</si>
  <si>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</si>
  <si>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</si>
  <si>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</si>
  <si>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</si>
  <si>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</si>
  <si>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</si>
  <si>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</si>
  <si>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</si>
  <si>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</si>
  <si>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</si>
  <si>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</si>
  <si>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</si>
  <si>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</si>
  <si>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</si>
  <si>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</si>
  <si>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</si>
  <si>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</si>
  <si>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</si>
  <si>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</si>
  <si>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</si>
  <si>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</si>
  <si>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</si>
  <si>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</si>
  <si>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</si>
  <si>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</si>
  <si>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</si>
  <si>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</si>
  <si>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</si>
  <si>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</si>
  <si>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</si>
  <si>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</si>
  <si>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</si>
  <si>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</si>
  <si>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</si>
  <si>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</si>
  <si>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</si>
  <si>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</si>
  <si>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</si>
  <si>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</si>
  <si>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</si>
  <si>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</si>
  <si>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</si>
  <si>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</si>
  <si>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</si>
  <si>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</si>
  <si>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</si>
  <si>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</si>
  <si>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</si>
  <si>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</si>
  <si>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</si>
  <si>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</si>
  <si>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</si>
  <si>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</si>
  <si>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</si>
  <si>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</si>
  <si>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</si>
  <si>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</si>
  <si>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</si>
  <si>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</si>
  <si>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</si>
  <si>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</si>
  <si>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</si>
  <si>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</si>
  <si>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</si>
  <si>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</si>
  <si>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</si>
  <si>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</si>
  <si>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</si>
  <si>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</si>
  <si>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</si>
  <si>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</si>
  <si>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</si>
  <si>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</si>
  <si>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</si>
  <si>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</si>
  <si>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</si>
  <si>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</si>
  <si>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</si>
  <si>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</si>
  <si>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</si>
  <si>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</si>
  <si>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</si>
  <si>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</si>
  <si>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</si>
  <si>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</si>
  <si>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</si>
  <si>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</si>
  <si>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</si>
  <si>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</si>
  <si>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</si>
  <si>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</si>
  <si>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</si>
  <si>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</si>
  <si>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</si>
  <si>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</si>
  <si>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</si>
  <si>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</si>
  <si>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</si>
  <si>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</si>
  <si>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</si>
  <si>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</si>
  <si>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</si>
  <si>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</si>
  <si>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</si>
  <si>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</si>
  <si>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</si>
  <si>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</si>
  <si>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</si>
  <si>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</si>
  <si>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</si>
  <si>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</si>
  <si>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</si>
  <si>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</si>
  <si>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</si>
  <si>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</si>
  <si>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</si>
  <si>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</si>
  <si>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</si>
  <si>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</si>
  <si>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</si>
  <si>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</si>
  <si>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</si>
  <si>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</si>
  <si>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</si>
  <si>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</si>
  <si>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</si>
  <si>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</si>
  <si>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</si>
  <si>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</si>
  <si>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</si>
  <si>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</si>
  <si>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</si>
  <si>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</si>
  <si>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</si>
  <si>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</si>
  <si>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</si>
  <si>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</si>
  <si>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</si>
  <si>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</si>
  <si>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</si>
  <si>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</si>
  <si>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</si>
  <si>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</si>
  <si>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</si>
  <si>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</si>
  <si>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</si>
  <si>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</si>
  <si>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</si>
  <si>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</si>
  <si>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</si>
  <si>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</si>
  <si>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</si>
  <si>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</si>
  <si>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</si>
  <si>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</si>
  <si>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</si>
  <si>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</si>
  <si>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</si>
  <si>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</si>
  <si>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</si>
  <si>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</si>
  <si>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</si>
  <si>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</si>
  <si>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</si>
  <si>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</si>
  <si>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</si>
  <si>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</si>
  <si>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</si>
  <si>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</si>
  <si>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</si>
  <si>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</si>
  <si>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</si>
  <si>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</si>
  <si>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</si>
  <si>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</si>
  <si>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</si>
  <si>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</si>
  <si>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</si>
  <si>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</si>
  <si>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</si>
  <si>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</si>
  <si>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</si>
  <si>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</si>
  <si>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</si>
  <si>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</si>
  <si>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</si>
  <si>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</si>
  <si>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</si>
  <si>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</si>
  <si>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</si>
  <si>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</si>
  <si>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</si>
  <si>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</si>
  <si>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</si>
  <si>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</si>
  <si>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</si>
  <si>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</si>
  <si>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</si>
  <si>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</si>
  <si>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</si>
  <si>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</si>
  <si>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</si>
  <si>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</si>
  <si>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</si>
  <si>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</si>
  <si>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</si>
  <si>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</si>
  <si>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</si>
  <si>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</si>
  <si>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</si>
  <si>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</si>
  <si>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</si>
  <si>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</si>
  <si>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</si>
  <si>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</si>
  <si>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</si>
  <si>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</si>
  <si>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</si>
  <si>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</si>
  <si>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</si>
  <si>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</si>
  <si>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</si>
  <si>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</si>
  <si>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</si>
  <si>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</si>
  <si>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</si>
  <si>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</si>
  <si>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</si>
  <si>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</si>
  <si>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</si>
  <si>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</si>
  <si>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</si>
  <si>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</si>
  <si>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</si>
  <si>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</si>
  <si>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</si>
  <si>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</si>
  <si>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</si>
  <si>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</si>
  <si>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</si>
  <si>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</si>
  <si>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</si>
  <si>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</si>
  <si>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</si>
  <si>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</si>
  <si>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</si>
  <si>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</si>
  <si>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</si>
  <si>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</si>
  <si>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</si>
  <si>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</si>
  <si>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</si>
  <si>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</si>
  <si>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</si>
  <si>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</si>
  <si>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</si>
  <si>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</si>
  <si>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</si>
  <si>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</si>
  <si>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</si>
  <si>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</si>
  <si>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</si>
  <si>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</si>
  <si>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</si>
  <si>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</si>
  <si>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</si>
  <si>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</si>
  <si>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</si>
  <si>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</si>
  <si>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</si>
  <si>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</si>
  <si>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</si>
  <si>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</si>
  <si>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</si>
  <si>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</si>
  <si>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</si>
  <si>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</si>
  <si>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</si>
  <si>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</si>
  <si>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</si>
  <si>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</si>
  <si>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</si>
  <si>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</si>
  <si>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</si>
  <si>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</si>
  <si>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</si>
  <si>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</si>
  <si>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</si>
  <si>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</si>
  <si>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</si>
  <si>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</si>
  <si>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</si>
  <si>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</si>
  <si>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</si>
  <si>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</si>
  <si>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</si>
  <si>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</si>
  <si>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</si>
  <si>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</si>
  <si>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</si>
  <si>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</si>
  <si>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</si>
  <si>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</si>
  <si>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</si>
  <si>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</si>
  <si>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</si>
  <si>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</si>
  <si>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</si>
  <si>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</si>
  <si>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</si>
  <si>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</si>
  <si>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</si>
  <si>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</si>
  <si>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</si>
  <si>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</si>
  <si>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</si>
  <si>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</si>
  <si>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</si>
  <si>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</si>
  <si>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</si>
  <si>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</si>
  <si>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</si>
  <si>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</si>
  <si>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</si>
  <si>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</si>
  <si>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</si>
  <si>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</si>
  <si>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</si>
  <si>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</si>
  <si>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</si>
  <si>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</si>
  <si>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</si>
  <si>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</si>
  <si>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</si>
  <si>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</si>
  <si>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</si>
  <si>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</si>
  <si>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</si>
  <si>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</si>
  <si>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</si>
  <si>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</si>
  <si>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</si>
  <si>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</si>
  <si>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</si>
  <si>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</si>
  <si>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</si>
  <si>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</si>
  <si>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</si>
  <si>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</si>
  <si>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</si>
  <si>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</si>
  <si>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</si>
  <si>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</si>
  <si>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</si>
  <si>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</si>
  <si>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</si>
  <si>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</si>
  <si>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</si>
  <si>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</si>
  <si>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</si>
  <si>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</si>
  <si>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</si>
  <si>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</si>
  <si>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</si>
  <si>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</si>
  <si>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</si>
  <si>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</si>
  <si>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</si>
  <si>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</si>
  <si>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</si>
  <si>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</si>
  <si>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</si>
  <si>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</si>
  <si>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</si>
  <si>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</si>
  <si>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</si>
  <si>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</si>
  <si>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</si>
  <si>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</si>
  <si>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</si>
  <si>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</si>
  <si>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</si>
  <si>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</si>
  <si>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</si>
  <si>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</si>
  <si>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</si>
  <si>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</si>
  <si>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</si>
  <si>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</si>
  <si>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</si>
  <si>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</si>
  <si>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</si>
  <si>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</si>
  <si>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</si>
  <si>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</si>
  <si>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</si>
  <si>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</si>
  <si>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</si>
  <si>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</si>
  <si>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</si>
  <si>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</si>
  <si>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</si>
  <si>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</si>
  <si>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s/c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</si>
  <si>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</si>
  <si>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</si>
  <si>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</si>
  <si>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</si>
  <si>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</si>
  <si>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</si>
  <si>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</si>
  <si>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</si>
  <si>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</si>
  <si>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</si>
  <si>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</si>
  <si>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</si>
  <si>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</si>
  <si>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</si>
  <si>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</si>
  <si>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Classe C</t>
  </si>
  <si>
    <t>Coberturas interiores</t>
  </si>
</sst>
</file>

<file path=xl/styles.xml><?xml version="1.0" encoding="utf-8"?>
<styleSheet xmlns="http://schemas.openxmlformats.org/spreadsheetml/2006/main">
  <numFmts count="2">
    <numFmt numFmtId="167" formatCode="0.0000"/>
    <numFmt numFmtId="168" formatCode="0.000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8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8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167" fontId="0" fillId="0" borderId="5" xfId="0" applyNumberFormat="1" applyFill="1" applyBorder="1"/>
    <xf numFmtId="0" fontId="0" fillId="6" borderId="5" xfId="0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6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6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6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6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6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6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6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6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6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7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22" workbookViewId="0">
      <selection activeCell="D34" sqref="D34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277" t="s">
        <v>529</v>
      </c>
      <c r="C8" s="6">
        <v>8.2200000000000006</v>
      </c>
      <c r="D8" s="6">
        <v>0.83</v>
      </c>
      <c r="E8" s="7">
        <f t="shared" ref="E8:E14" si="0">C8*D8</f>
        <v>6.8226000000000004</v>
      </c>
    </row>
    <row r="9" spans="1:6">
      <c r="B9" s="277" t="s">
        <v>530</v>
      </c>
      <c r="C9" s="6">
        <v>5.6</v>
      </c>
      <c r="D9" s="6">
        <v>2.04</v>
      </c>
      <c r="E9" s="7">
        <f t="shared" si="0"/>
        <v>11.423999999999999</v>
      </c>
    </row>
    <row r="10" spans="1:6">
      <c r="B10" s="6" t="s">
        <v>522</v>
      </c>
      <c r="C10" s="6">
        <f>0.75*1.88</f>
        <v>1.41</v>
      </c>
      <c r="D10" s="6">
        <v>2.08</v>
      </c>
      <c r="E10" s="7">
        <f t="shared" si="0"/>
        <v>2.9327999999999999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21.179400000000001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6.03</v>
      </c>
      <c r="D33" s="6">
        <v>1.8</v>
      </c>
      <c r="E33" s="7">
        <f>C33*D33</f>
        <v>10.854000000000001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10.854000000000001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6.03</v>
      </c>
      <c r="D40" s="6">
        <v>0.85</v>
      </c>
      <c r="E40" s="7">
        <f t="shared" ref="E40:E48" si="1">C40*D40</f>
        <v>5.1254999999999997</v>
      </c>
    </row>
    <row r="41" spans="2:5">
      <c r="B41" s="8" t="s">
        <v>528</v>
      </c>
      <c r="C41" s="276"/>
      <c r="D41" s="276"/>
      <c r="E41" s="7">
        <f t="shared" si="1"/>
        <v>0</v>
      </c>
    </row>
    <row r="42" spans="2:5">
      <c r="B42" s="8" t="s">
        <v>21</v>
      </c>
      <c r="C42" s="6">
        <v>6.03</v>
      </c>
      <c r="D42" s="6">
        <v>0.55000000000000004</v>
      </c>
      <c r="E42" s="7">
        <f t="shared" si="1"/>
        <v>3.3165000000000004</v>
      </c>
    </row>
    <row r="43" spans="2:5">
      <c r="B43" s="8" t="s">
        <v>22</v>
      </c>
      <c r="C43" s="275"/>
      <c r="D43" s="275"/>
      <c r="E43" s="7">
        <f t="shared" si="1"/>
        <v>0</v>
      </c>
    </row>
    <row r="44" spans="2:5">
      <c r="B44" s="8" t="s">
        <v>23</v>
      </c>
      <c r="C44" s="275"/>
      <c r="D44" s="275"/>
      <c r="E44" s="7">
        <f t="shared" si="1"/>
        <v>0</v>
      </c>
    </row>
    <row r="45" spans="2:5">
      <c r="B45" s="8" t="s">
        <v>24</v>
      </c>
      <c r="C45" s="275"/>
      <c r="D45" s="275"/>
      <c r="E45" s="7">
        <f t="shared" si="1"/>
        <v>0</v>
      </c>
    </row>
    <row r="46" spans="2:5">
      <c r="B46" s="8" t="s">
        <v>25</v>
      </c>
      <c r="C46" s="275"/>
      <c r="D46" s="275"/>
      <c r="E46" s="7">
        <f t="shared" si="1"/>
        <v>0</v>
      </c>
    </row>
    <row r="47" spans="2:5">
      <c r="B47" s="11" t="s">
        <v>26</v>
      </c>
      <c r="C47" s="6">
        <v>3.34</v>
      </c>
      <c r="D47" s="6">
        <v>0.2</v>
      </c>
      <c r="E47" s="7">
        <f t="shared" si="1"/>
        <v>0.66800000000000004</v>
      </c>
    </row>
    <row r="48" spans="2:5">
      <c r="B48" s="11" t="s">
        <v>27</v>
      </c>
      <c r="C48" s="275"/>
      <c r="D48" s="275"/>
      <c r="E48" s="7">
        <f t="shared" si="1"/>
        <v>0</v>
      </c>
    </row>
    <row r="49" spans="2:5">
      <c r="B49" s="12"/>
      <c r="D49" s="13" t="s">
        <v>7</v>
      </c>
      <c r="E49" s="14">
        <f>SUM(E40:E48)</f>
        <v>9.11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41.1434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N33" sqref="N33"/>
    </sheetView>
  </sheetViews>
  <sheetFormatPr defaultRowHeight="12.75"/>
  <cols>
    <col min="6" max="6" width="16.140625" bestFit="1" customWidth="1"/>
    <col min="7" max="7" width="16.7109375" bestFit="1" customWidth="1"/>
    <col min="8" max="8" width="12.57031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524</v>
      </c>
      <c r="G8" t="s">
        <v>523</v>
      </c>
      <c r="H8" t="s">
        <v>525</v>
      </c>
    </row>
    <row r="9" spans="1:15" ht="14.25">
      <c r="A9" t="s">
        <v>252</v>
      </c>
      <c r="F9" s="6">
        <f>FCIV.1a!C8</f>
        <v>8.2200000000000006</v>
      </c>
      <c r="G9" s="6">
        <f>FCIV.1a!C9</f>
        <v>5.6</v>
      </c>
      <c r="H9" s="6">
        <f>FCIV.1a!C10</f>
        <v>1.41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0.83</v>
      </c>
      <c r="G13" s="6">
        <f>FCIV.1a!D9</f>
        <v>2.04</v>
      </c>
      <c r="H13" s="6">
        <f>FCIV.1a!D10</f>
        <v>2.08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2.7290400000000004</v>
      </c>
      <c r="G21" s="7">
        <f t="shared" ref="G21:M21" si="0">G9*G13*G17</f>
        <v>4.5696000000000003</v>
      </c>
      <c r="H21" s="7">
        <f t="shared" si="0"/>
        <v>2.3462399999999999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36.023328000000006</v>
      </c>
      <c r="G33" s="9">
        <f t="shared" ref="G33:M33" si="1">G21*G25*G29</f>
        <v>60.318720000000006</v>
      </c>
      <c r="H33" s="9">
        <f t="shared" si="1"/>
        <v>30.970368000000001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127.31241600000001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O37" sqref="O37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526</v>
      </c>
    </row>
    <row r="9" spans="1:15" ht="14.25">
      <c r="A9" t="s">
        <v>252</v>
      </c>
      <c r="F9" s="6">
        <v>0.46</v>
      </c>
      <c r="G9" s="6">
        <v>2.1000000000000001E-2</v>
      </c>
      <c r="H9" s="6"/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f>(0.3*0.7)+(0.7*0.44)</f>
        <v>0.51800000000000002</v>
      </c>
      <c r="G13" s="6">
        <v>0.51800000000000002</v>
      </c>
      <c r="H13" s="6"/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/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/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8.8011100800000019E-2</v>
      </c>
      <c r="G29" s="274">
        <f t="shared" ref="G29:M29" si="0">G9*G13*G17*G21*G25</f>
        <v>4.5818136000000008E-3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29.043663264000006</v>
      </c>
      <c r="G37" s="9">
        <f t="shared" ref="G37:M37" si="1">G29*G33</f>
        <v>1.5119984880000001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30.555661752000006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7" sqref="H7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32.61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381.92831999999999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30.555661752000006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127.31241600000001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381.92831999999999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539.79639775200008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H60" sqref="H6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4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4"/>
    </row>
    <row r="5" spans="1:13">
      <c r="A5" s="160"/>
      <c r="B5" s="16" t="s">
        <v>280</v>
      </c>
      <c r="H5" s="9">
        <f>FCV.1ef!H45</f>
        <v>539.79639775200008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313.78103139839999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1.7202964607080853</v>
      </c>
      <c r="I13" s="17"/>
      <c r="K13" s="173" t="s">
        <v>290</v>
      </c>
      <c r="L13" s="172" t="s">
        <v>164</v>
      </c>
      <c r="M13" s="170">
        <f>(1-H13^L11)/(1-H13^(L11+1))</f>
        <v>0.55478367836963938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0.55478367836963938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0.44521632163036062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539.79639775200008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240.32616663646454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240.32616663646454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32.61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7.3697076552120375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23.030336422537616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8" sqref="C2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58.580765102729231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36.264949402023923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2" sqref="C22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100.78762809965556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7.3697076552120375</v>
      </c>
      <c r="C7" s="185"/>
      <c r="D7" s="185"/>
    </row>
    <row r="8" spans="1:6">
      <c r="A8" s="190" t="s">
        <v>460</v>
      </c>
      <c r="B8" s="263">
        <f>AQS!C28</f>
        <v>36.264949402023923</v>
      </c>
      <c r="C8" s="185"/>
      <c r="D8" s="185"/>
    </row>
    <row r="9" spans="1:6">
      <c r="A9" s="190" t="s">
        <v>461</v>
      </c>
      <c r="B9" s="263">
        <f>AQS!C26</f>
        <v>58.580765102729231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8.032027521058442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5.7184131692732301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t="s">
        <v>527</v>
      </c>
      <c r="F25">
        <f>E17/E19</f>
        <v>1.4045902741370568</v>
      </c>
    </row>
    <row r="26" spans="3:6">
      <c r="F26" s="163" t="s">
        <v>533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100"/>
    </row>
    <row r="16" spans="1:8">
      <c r="A16" s="290" t="s">
        <v>478</v>
      </c>
      <c r="B16" s="290"/>
      <c r="C16" s="290"/>
      <c r="D16" s="290"/>
      <c r="E16" s="290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9" t="s">
        <v>485</v>
      </c>
      <c r="B12" s="330"/>
      <c r="C12" s="255" t="s">
        <v>486</v>
      </c>
      <c r="D12" s="179"/>
      <c r="E12" s="255" t="s">
        <v>487</v>
      </c>
      <c r="F12" s="35"/>
      <c r="G12" s="35"/>
      <c r="H12" s="330" t="s">
        <v>490</v>
      </c>
      <c r="I12" s="330"/>
      <c r="J12" s="330"/>
      <c r="K12" s="77"/>
      <c r="M12" s="35"/>
      <c r="N12" s="204"/>
    </row>
    <row r="13" spans="1:14">
      <c r="A13" s="339" t="s">
        <v>488</v>
      </c>
      <c r="B13" s="330"/>
      <c r="C13" s="340" t="s">
        <v>489</v>
      </c>
      <c r="D13" s="284"/>
      <c r="E13" s="330" t="s">
        <v>491</v>
      </c>
      <c r="F13" s="330"/>
      <c r="G13" s="330"/>
      <c r="H13" s="330" t="s">
        <v>492</v>
      </c>
      <c r="I13" s="330"/>
      <c r="J13" s="284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3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4"/>
      <c r="B18" s="336" t="s">
        <v>482</v>
      </c>
      <c r="C18" s="336" t="s">
        <v>333</v>
      </c>
      <c r="D18" s="331" t="s">
        <v>483</v>
      </c>
      <c r="E18" s="331" t="s">
        <v>483</v>
      </c>
      <c r="F18" s="331" t="s">
        <v>483</v>
      </c>
      <c r="G18" s="331" t="s">
        <v>483</v>
      </c>
      <c r="H18" s="331" t="s">
        <v>483</v>
      </c>
      <c r="I18" s="331" t="s">
        <v>483</v>
      </c>
      <c r="J18" s="331" t="s">
        <v>484</v>
      </c>
      <c r="K18" s="331" t="s">
        <v>484</v>
      </c>
    </row>
    <row r="19" spans="1:11">
      <c r="A19" s="335"/>
      <c r="B19" s="337"/>
      <c r="C19" s="338"/>
      <c r="D19" s="332"/>
      <c r="E19" s="332"/>
      <c r="F19" s="332"/>
      <c r="G19" s="332"/>
      <c r="H19" s="332"/>
      <c r="I19" s="332"/>
      <c r="J19" s="332"/>
      <c r="K19" s="332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3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3"/>
      <c r="E16" s="35"/>
      <c r="F16" s="210"/>
      <c r="G16" s="210"/>
      <c r="H16" s="202"/>
      <c r="I16" s="202"/>
      <c r="J16" s="202"/>
    </row>
    <row r="17" spans="1:10">
      <c r="A17" s="382" t="s">
        <v>343</v>
      </c>
      <c r="B17" s="212" t="s">
        <v>127</v>
      </c>
      <c r="C17" s="213" t="s">
        <v>4</v>
      </c>
      <c r="D17" s="203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2" t="s">
        <v>499</v>
      </c>
      <c r="C18" s="213" t="s">
        <v>504</v>
      </c>
      <c r="D18" s="203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4" t="s">
        <v>346</v>
      </c>
      <c r="B19" s="204"/>
      <c r="C19" s="215"/>
      <c r="D19" s="202"/>
      <c r="E19" s="382" t="s">
        <v>343</v>
      </c>
      <c r="F19" s="383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82"/>
      <c r="F20" s="383"/>
      <c r="G20" s="373"/>
      <c r="H20" s="373"/>
      <c r="I20" s="373"/>
      <c r="J20" s="37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82" t="s">
        <v>349</v>
      </c>
      <c r="F23" s="383"/>
      <c r="G23" s="373"/>
      <c r="H23" s="373"/>
      <c r="I23" s="373"/>
      <c r="J23" s="37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7" t="s">
        <v>352</v>
      </c>
      <c r="F27" s="388"/>
      <c r="G27" s="388"/>
      <c r="H27" s="388"/>
      <c r="I27" s="388"/>
      <c r="J27" s="389"/>
    </row>
    <row r="28" spans="1:10" ht="15">
      <c r="A28" s="220" t="s">
        <v>353</v>
      </c>
      <c r="B28" s="204"/>
      <c r="C28" s="215"/>
      <c r="D28" s="202"/>
      <c r="E28" s="225"/>
      <c r="F28" s="226"/>
      <c r="G28" s="390" t="s">
        <v>345</v>
      </c>
      <c r="H28" s="390"/>
      <c r="I28" s="391" t="s">
        <v>501</v>
      </c>
      <c r="J28" s="392"/>
    </row>
    <row r="29" spans="1:10">
      <c r="A29" s="220" t="s">
        <v>354</v>
      </c>
      <c r="B29" s="204"/>
      <c r="C29" s="215"/>
      <c r="D29" s="202"/>
      <c r="E29" s="382" t="s">
        <v>355</v>
      </c>
      <c r="F29" s="383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2" t="s">
        <v>356</v>
      </c>
      <c r="F30" s="383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7" t="s">
        <v>358</v>
      </c>
      <c r="F31" s="378"/>
      <c r="G31" s="373"/>
      <c r="H31" s="373"/>
      <c r="I31" s="373"/>
      <c r="J31" s="374"/>
    </row>
    <row r="32" spans="1:10">
      <c r="A32" s="214" t="s">
        <v>359</v>
      </c>
      <c r="B32" s="204"/>
      <c r="C32" s="215"/>
      <c r="D32" s="202"/>
      <c r="E32" s="377" t="s">
        <v>360</v>
      </c>
      <c r="F32" s="378"/>
      <c r="G32" s="373"/>
      <c r="H32" s="373"/>
      <c r="I32" s="373"/>
      <c r="J32" s="374"/>
    </row>
    <row r="33" spans="1:10">
      <c r="A33" s="214" t="s">
        <v>361</v>
      </c>
      <c r="B33" s="204"/>
      <c r="C33" s="215"/>
      <c r="D33" s="202"/>
      <c r="E33" s="384" t="s">
        <v>362</v>
      </c>
      <c r="F33" s="385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6"/>
      <c r="F34" s="385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82" t="s">
        <v>355</v>
      </c>
      <c r="F36" s="383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>
      <c r="A38" s="219" t="s">
        <v>348</v>
      </c>
      <c r="B38" s="35"/>
      <c r="C38" s="232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3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2"/>
      <c r="E40" s="377" t="s">
        <v>370</v>
      </c>
      <c r="F40" s="378"/>
      <c r="G40" s="373"/>
      <c r="H40" s="373"/>
      <c r="I40" s="373"/>
      <c r="J40" s="374"/>
    </row>
    <row r="41" spans="1:10">
      <c r="A41" s="379" t="s">
        <v>371</v>
      </c>
      <c r="B41" s="380"/>
      <c r="C41" s="381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5"/>
      <c r="B43" s="375"/>
      <c r="C43" s="376"/>
      <c r="E43" s="371"/>
      <c r="F43" s="372"/>
      <c r="G43" s="40"/>
      <c r="H43" s="40"/>
      <c r="I43" s="40"/>
      <c r="J43" s="42"/>
    </row>
    <row r="44" spans="1:10" ht="13.5" thickBot="1"/>
    <row r="45" spans="1:10">
      <c r="A45" s="347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>
      <c r="A46" s="362"/>
      <c r="B46" s="356" t="s">
        <v>376</v>
      </c>
      <c r="C46" s="341" t="s">
        <v>377</v>
      </c>
      <c r="D46" s="341" t="s">
        <v>378</v>
      </c>
      <c r="E46" s="341" t="s">
        <v>379</v>
      </c>
      <c r="F46" s="341" t="s">
        <v>380</v>
      </c>
      <c r="G46" s="341" t="s">
        <v>381</v>
      </c>
      <c r="H46" s="341" t="s">
        <v>382</v>
      </c>
      <c r="I46" s="341" t="s">
        <v>383</v>
      </c>
      <c r="J46" s="344" t="s">
        <v>384</v>
      </c>
    </row>
    <row r="47" spans="1:10" ht="13.5" thickBot="1">
      <c r="A47" s="363"/>
      <c r="B47" s="358"/>
      <c r="C47" s="343"/>
      <c r="D47" s="343"/>
      <c r="E47" s="343"/>
      <c r="F47" s="343"/>
      <c r="G47" s="343"/>
      <c r="H47" s="343"/>
      <c r="I47" s="343"/>
      <c r="J47" s="359"/>
    </row>
    <row r="48" spans="1:10">
      <c r="A48" s="360"/>
      <c r="B48" s="356"/>
      <c r="C48" s="341"/>
      <c r="D48" s="341"/>
      <c r="E48" s="341"/>
      <c r="F48" s="341"/>
      <c r="G48" s="341"/>
      <c r="H48" s="341"/>
      <c r="I48" s="341"/>
      <c r="J48" s="344"/>
    </row>
    <row r="49" spans="1:10">
      <c r="A49" s="361"/>
      <c r="B49" s="358"/>
      <c r="C49" s="343"/>
      <c r="D49" s="343"/>
      <c r="E49" s="343"/>
      <c r="F49" s="343"/>
      <c r="G49" s="343"/>
      <c r="H49" s="343"/>
      <c r="I49" s="343"/>
      <c r="J49" s="349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50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51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52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53"/>
      <c r="B55" s="356"/>
      <c r="C55" s="341"/>
      <c r="D55" s="341"/>
      <c r="E55" s="341"/>
      <c r="F55" s="341"/>
      <c r="G55" s="341"/>
      <c r="H55" s="341"/>
      <c r="I55" s="341"/>
      <c r="J55" s="344"/>
    </row>
    <row r="56" spans="1:10">
      <c r="A56" s="354"/>
      <c r="B56" s="357"/>
      <c r="C56" s="342"/>
      <c r="D56" s="342"/>
      <c r="E56" s="342"/>
      <c r="F56" s="342"/>
      <c r="G56" s="342"/>
      <c r="H56" s="342"/>
      <c r="I56" s="342"/>
      <c r="J56" s="345"/>
    </row>
    <row r="57" spans="1:10" ht="13.5" thickBot="1">
      <c r="A57" s="355"/>
      <c r="B57" s="358"/>
      <c r="C57" s="343"/>
      <c r="D57" s="343"/>
      <c r="E57" s="343"/>
      <c r="F57" s="343"/>
      <c r="G57" s="343"/>
      <c r="H57" s="343"/>
      <c r="I57" s="343"/>
      <c r="J57" s="346"/>
    </row>
    <row r="58" spans="1:10">
      <c r="A58" s="347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8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101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101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8"/>
      <c r="B16" s="249"/>
      <c r="C16" s="290" t="s">
        <v>393</v>
      </c>
      <c r="D16" s="290"/>
      <c r="E16" s="147"/>
      <c r="F16" s="203" t="s">
        <v>503</v>
      </c>
    </row>
    <row r="17" spans="1:9">
      <c r="A17" s="248"/>
      <c r="B17" s="250"/>
      <c r="C17" s="290" t="s">
        <v>394</v>
      </c>
      <c r="D17" s="290"/>
      <c r="E17" s="251"/>
      <c r="F17" s="203" t="s">
        <v>503</v>
      </c>
    </row>
    <row r="18" spans="1:9">
      <c r="A18" t="s">
        <v>395</v>
      </c>
      <c r="B18" s="252"/>
      <c r="C18" s="290" t="s">
        <v>396</v>
      </c>
      <c r="D18" s="290"/>
      <c r="E18" s="251"/>
      <c r="F18" s="203" t="s">
        <v>503</v>
      </c>
    </row>
    <row r="19" spans="1:9">
      <c r="A19" t="s">
        <v>395</v>
      </c>
      <c r="B19" s="252"/>
      <c r="C19" s="290" t="s">
        <v>185</v>
      </c>
      <c r="D19" s="290"/>
      <c r="E19" s="251"/>
      <c r="F19" s="203" t="s">
        <v>503</v>
      </c>
    </row>
    <row r="20" spans="1:9">
      <c r="A20" t="s">
        <v>395</v>
      </c>
      <c r="B20" s="252"/>
      <c r="C20" s="290" t="s">
        <v>397</v>
      </c>
      <c r="D20" s="290"/>
      <c r="E20" s="251"/>
      <c r="F20" s="203" t="s">
        <v>503</v>
      </c>
    </row>
    <row r="21" spans="1:9">
      <c r="A21" t="s">
        <v>398</v>
      </c>
      <c r="B21" s="252"/>
      <c r="C21" s="290" t="s">
        <v>399</v>
      </c>
      <c r="D21" s="290"/>
      <c r="E21" s="251"/>
      <c r="F21" s="203" t="s">
        <v>503</v>
      </c>
    </row>
    <row r="22" spans="1:9">
      <c r="B22" s="252"/>
      <c r="C22" s="290" t="s">
        <v>400</v>
      </c>
      <c r="D22" s="290"/>
      <c r="E22" s="251"/>
      <c r="F22" s="203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5" workbookViewId="0">
      <selection activeCell="F49" sqref="F49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511</v>
      </c>
      <c r="C8" s="6">
        <v>14.07</v>
      </c>
      <c r="D8" s="6">
        <v>2.08</v>
      </c>
      <c r="E8" s="6">
        <v>0.7</v>
      </c>
      <c r="F8" s="22">
        <f>C8*D8*E8</f>
        <v>20.48592</v>
      </c>
    </row>
    <row r="9" spans="1:7">
      <c r="B9" s="277" t="s">
        <v>531</v>
      </c>
      <c r="C9" s="6">
        <v>2.5299999999999998</v>
      </c>
      <c r="D9" s="6">
        <v>1.28</v>
      </c>
      <c r="E9" s="6">
        <v>0</v>
      </c>
      <c r="F9" s="22">
        <f t="shared" ref="F9:F14" si="0">C9*D9*E9</f>
        <v>0</v>
      </c>
    </row>
    <row r="10" spans="1:7">
      <c r="B10" s="277" t="s">
        <v>532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1:7">
      <c r="B11" s="6" t="s">
        <v>512</v>
      </c>
      <c r="C11" s="6">
        <v>4.8600000000000003</v>
      </c>
      <c r="D11" s="6">
        <v>1.1000000000000001</v>
      </c>
      <c r="E11" s="6">
        <v>0.6</v>
      </c>
      <c r="F11" s="22">
        <f t="shared" si="0"/>
        <v>3.2076000000000007</v>
      </c>
    </row>
    <row r="12" spans="1:7">
      <c r="B12" s="6" t="s">
        <v>513</v>
      </c>
      <c r="C12" s="6">
        <v>4.57</v>
      </c>
      <c r="D12" s="6">
        <v>1.28</v>
      </c>
      <c r="E12" s="6">
        <v>0.6</v>
      </c>
      <c r="F12" s="22">
        <f t="shared" si="0"/>
        <v>3.5097600000000004</v>
      </c>
    </row>
    <row r="13" spans="1:7">
      <c r="B13" s="6" t="s">
        <v>514</v>
      </c>
      <c r="C13" s="6">
        <v>6.31</v>
      </c>
      <c r="D13" s="6">
        <v>3.85</v>
      </c>
      <c r="E13" s="6">
        <v>0.6</v>
      </c>
      <c r="F13" s="22">
        <f t="shared" si="0"/>
        <v>14.576099999999999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41.779379999999996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41.779379999999996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22" sqref="E22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516</v>
      </c>
      <c r="C9" s="6">
        <f>0.46+0.021</f>
        <v>0.48100000000000004</v>
      </c>
      <c r="D9" s="6">
        <v>4.3</v>
      </c>
      <c r="E9" s="7">
        <f t="shared" ref="E9:E21" si="0">C9*D9</f>
        <v>2.0683000000000002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2.0683000000000002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G60" sqref="G60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99.134399999999999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517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99.134399999999999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30.335126400000004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H31" sqref="H31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519</v>
      </c>
      <c r="C9" s="89" t="s">
        <v>518</v>
      </c>
      <c r="D9" s="90">
        <v>0.46</v>
      </c>
      <c r="E9" s="91">
        <v>0.33</v>
      </c>
      <c r="F9" s="91">
        <v>0.7</v>
      </c>
      <c r="G9" s="91">
        <f>0.9*0.8</f>
        <v>0.72000000000000008</v>
      </c>
      <c r="H9" s="91">
        <v>0.56999999999999995</v>
      </c>
      <c r="I9" s="89">
        <v>0.9</v>
      </c>
      <c r="J9" s="92">
        <f>D9*E9*F9*G9*H9*I9</f>
        <v>3.9248193600000002E-2</v>
      </c>
    </row>
    <row r="10" spans="1:11">
      <c r="B10" s="93" t="s">
        <v>520</v>
      </c>
      <c r="C10" s="94" t="s">
        <v>518</v>
      </c>
      <c r="D10" s="95">
        <v>2.1000000000000001E-2</v>
      </c>
      <c r="E10" s="6">
        <v>0.33</v>
      </c>
      <c r="F10" s="6">
        <v>0.7</v>
      </c>
      <c r="G10" s="6">
        <f>0.8*0.9</f>
        <v>0.72000000000000008</v>
      </c>
      <c r="H10" s="6">
        <v>0.65</v>
      </c>
      <c r="I10" s="94">
        <v>0.9</v>
      </c>
      <c r="J10" s="92">
        <f t="shared" ref="J10:J18" si="0">D10*E10*F10*G10*H10*I10</f>
        <v>2.0432412000000008E-3</v>
      </c>
    </row>
    <row r="11" spans="1:11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4.1291434800000006E-2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6" t="s">
        <v>521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25.419007262880005</v>
      </c>
    </row>
    <row r="29" spans="2:10" ht="13.5" thickBot="1">
      <c r="B29" s="293" t="s">
        <v>151</v>
      </c>
      <c r="C29" s="293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32.61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3" t="s">
        <v>157</v>
      </c>
      <c r="D39" s="284"/>
      <c r="E39" s="284"/>
      <c r="F39" s="35"/>
      <c r="G39" s="35"/>
      <c r="H39" s="9">
        <f>H31*H33*H35*H37</f>
        <v>535.32576000000006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5" t="s">
        <v>159</v>
      </c>
      <c r="C42" s="286"/>
      <c r="D42" s="286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560.74476726288003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7"/>
      <c r="D45" s="289" t="s">
        <v>165</v>
      </c>
      <c r="E45" s="289"/>
      <c r="F45" s="289"/>
      <c r="G45" s="289"/>
      <c r="H45" s="289"/>
      <c r="I45" s="7">
        <f>FCIV.2!I22</f>
        <v>3847.282245504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0.99973771652053822</v>
      </c>
    </row>
    <row r="47" spans="2:14" ht="15.75">
      <c r="B47" s="281" t="s">
        <v>167</v>
      </c>
      <c r="C47" s="282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0.1457508785372261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0.99973771652053822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560.74476726288003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2" t="s">
        <v>171</v>
      </c>
      <c r="F53" s="282"/>
      <c r="G53" s="282"/>
      <c r="H53" s="35"/>
      <c r="I53" s="8">
        <f>I49*I51</f>
        <v>560.59769317423229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9" workbookViewId="0">
      <selection activeCell="I41" sqref="I41"/>
    </sheetView>
  </sheetViews>
  <sheetFormatPr defaultRowHeight="12.75"/>
  <cols>
    <col min="9" max="9" width="8.7109375" bestFit="1" customWidth="1"/>
  </cols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SUM(FCIV.1a!C8:C10)</f>
        <v>15.23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SUM(FCIV.1c!C9)</f>
        <v>0.48100000000000004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(FCIV.1b!C8*FCIV.1b!E8)+(FCIV.1b!C9*FCIV.1b!E9)+(FCIV.1b!C10*FCIV.1b!E10)+(FCIV.1b!C11*FCIV.1b!E11)+(FCIV.1b!C12*FCIV.1b!E12)+(FCIV.1b!C13*FCIV.1b!E13)</f>
        <v>19.292999999999999</v>
      </c>
      <c r="J17" s="37"/>
    </row>
    <row r="18" spans="2:11">
      <c r="B18" s="297" t="s">
        <v>534</v>
      </c>
      <c r="C18" s="284"/>
      <c r="D18" s="284"/>
      <c r="E18" s="35"/>
      <c r="F18" s="35"/>
      <c r="G18" s="35"/>
      <c r="H18" s="35"/>
      <c r="I18" s="6"/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35.003999999999998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99.134399999999999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2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2">
        <f>4.5+(0.021+0.037*I26)*I30</f>
        <v>51.84974797850191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2">
        <f>(4.5+(0.021+0.037*I26)*I30)*(1.2-0.2*I26)</f>
        <v>58.558105678272163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36" sqref="I36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41.1434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FCIV.1b!F49</f>
        <v>41.779379999999996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2.0683000000000002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30.335126400000004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115.32620639999999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3847.282245504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560.59769317423229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3286.6845523297679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32.61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100.78762809965556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59.405000000000001</v>
      </c>
      <c r="J32" s="305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1.6966186028054131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13" sqref="I13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21.179400000000001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2.0683000000000002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30.335126400000004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53.582826400000002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53.582826400000002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313.78103139839999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31" sqref="E31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516</v>
      </c>
      <c r="C18" s="6">
        <f>FCIV.1c!C9</f>
        <v>0.48100000000000004</v>
      </c>
      <c r="D18" s="6">
        <f>FCIV.1c!D9</f>
        <v>4.3</v>
      </c>
      <c r="E18" s="22">
        <f t="shared" ref="E18:E29" si="0">C18*D18</f>
        <v>2.0683000000000002</v>
      </c>
    </row>
    <row r="19" spans="2:5">
      <c r="B19" s="6"/>
      <c r="C19" s="6"/>
      <c r="D19" s="6"/>
      <c r="E19" s="22">
        <f t="shared" si="0"/>
        <v>0</v>
      </c>
    </row>
    <row r="20" spans="2:5">
      <c r="B20" s="6"/>
      <c r="C20" s="6"/>
      <c r="D20" s="6"/>
      <c r="E20" s="22">
        <f t="shared" si="0"/>
        <v>0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2.0683000000000002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2010-11-02T18:44:04Z</dcterms:modified>
</cp:coreProperties>
</file>