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-75" windowWidth="14235" windowHeight="8700" tabRatio="990" activeTab="9"/>
  </bookViews>
  <sheets>
    <sheet name="FCIV.1a" sheetId="1" r:id="rId1"/>
    <sheet name="FCIV.1b" sheetId="2" r:id="rId2"/>
    <sheet name="FCIV.1c" sheetId="3" r:id="rId3"/>
    <sheet name="FCIV.1d" sheetId="21" r:id="rId4"/>
    <sheet name="FCIV.1e" sheetId="20" r:id="rId5"/>
    <sheet name="FCIV.1f" sheetId="19" r:id="rId6"/>
    <sheet name="FCIV.2" sheetId="18" r:id="rId7"/>
    <sheet name="FCV.1a" sheetId="17" r:id="rId8"/>
    <sheet name="FCV.1b" sheetId="16" r:id="rId9"/>
    <sheet name="FCV.1c" sheetId="15" r:id="rId10"/>
    <sheet name="FCV.1d" sheetId="14" r:id="rId11"/>
    <sheet name="FCV.1ef" sheetId="13" r:id="rId12"/>
    <sheet name="FCV.1g" sheetId="12" r:id="rId13"/>
    <sheet name="AQS" sheetId="11" r:id="rId14"/>
    <sheet name="Ntc e Nt" sheetId="10" r:id="rId15"/>
    <sheet name="Ficha 1a" sheetId="9" r:id="rId16"/>
    <sheet name="Ficha 1b" sheetId="8" r:id="rId17"/>
    <sheet name="Ficha 2" sheetId="7" r:id="rId18"/>
    <sheet name="Ficha 3" sheetId="6" r:id="rId19"/>
    <sheet name="Ficha 4" sheetId="5" r:id="rId20"/>
  </sheets>
  <calcPr calcId="125725"/>
</workbook>
</file>

<file path=xl/calcChain.xml><?xml version="1.0" encoding="utf-8"?>
<calcChain xmlns="http://schemas.openxmlformats.org/spreadsheetml/2006/main">
  <c r="H13" i="15"/>
  <c r="G13"/>
  <c r="F13"/>
  <c r="I17" i="19"/>
  <c r="I13"/>
  <c r="I10"/>
  <c r="G11" i="20"/>
  <c r="G10"/>
  <c r="G9"/>
  <c r="I18" i="18"/>
  <c r="H35" i="20"/>
  <c r="H7" i="13"/>
  <c r="H11"/>
  <c r="H19"/>
  <c r="H41"/>
  <c r="B6" i="10"/>
  <c r="C28" i="11"/>
  <c r="B8" i="10"/>
  <c r="I28" i="18"/>
  <c r="H47" i="12"/>
  <c r="C16" i="11"/>
  <c r="C26"/>
  <c r="H15" i="12"/>
  <c r="G9" i="21"/>
  <c r="I24" i="19"/>
  <c r="G54" i="21"/>
  <c r="L11" i="12"/>
  <c r="M12"/>
  <c r="F29" i="14"/>
  <c r="F37"/>
  <c r="G29"/>
  <c r="G37"/>
  <c r="H29"/>
  <c r="H37"/>
  <c r="I29"/>
  <c r="I37"/>
  <c r="J29"/>
  <c r="J37"/>
  <c r="K29"/>
  <c r="K37"/>
  <c r="L29"/>
  <c r="L37"/>
  <c r="M29"/>
  <c r="M37"/>
  <c r="N37"/>
  <c r="H33" i="13"/>
  <c r="F21" i="15"/>
  <c r="F33"/>
  <c r="G21"/>
  <c r="G33"/>
  <c r="H21"/>
  <c r="H33"/>
  <c r="I21"/>
  <c r="I33"/>
  <c r="J21"/>
  <c r="J33"/>
  <c r="K21"/>
  <c r="K33"/>
  <c r="L21"/>
  <c r="L33"/>
  <c r="M21"/>
  <c r="M33"/>
  <c r="N33"/>
  <c r="H37" i="13"/>
  <c r="E17" i="16"/>
  <c r="E18"/>
  <c r="E19"/>
  <c r="E20"/>
  <c r="E21"/>
  <c r="E22"/>
  <c r="E23"/>
  <c r="E24"/>
  <c r="E25"/>
  <c r="E26"/>
  <c r="E27"/>
  <c r="E28"/>
  <c r="E29"/>
  <c r="E30"/>
  <c r="E31"/>
  <c r="I13" i="17"/>
  <c r="E8" i="16"/>
  <c r="E9"/>
  <c r="E10"/>
  <c r="E11"/>
  <c r="I11" i="17"/>
  <c r="I29"/>
  <c r="I22" i="19"/>
  <c r="I26"/>
  <c r="J37"/>
  <c r="J33"/>
  <c r="J9" i="20"/>
  <c r="J10"/>
  <c r="J11"/>
  <c r="J12"/>
  <c r="J13"/>
  <c r="J14"/>
  <c r="J15"/>
  <c r="J16"/>
  <c r="J17"/>
  <c r="J18"/>
  <c r="J20"/>
  <c r="J27"/>
  <c r="H33"/>
  <c r="H39"/>
  <c r="F47"/>
  <c r="N44"/>
  <c r="J37" i="21"/>
  <c r="G48"/>
  <c r="G56"/>
  <c r="G60"/>
  <c r="G41"/>
  <c r="J41"/>
  <c r="E9" i="3"/>
  <c r="E10"/>
  <c r="E11"/>
  <c r="E12"/>
  <c r="E13"/>
  <c r="E14"/>
  <c r="E15"/>
  <c r="E16"/>
  <c r="E17"/>
  <c r="E18"/>
  <c r="E19"/>
  <c r="E20"/>
  <c r="E21"/>
  <c r="E22"/>
  <c r="H11" i="18"/>
  <c r="F8" i="2"/>
  <c r="F9"/>
  <c r="F10"/>
  <c r="F11"/>
  <c r="F12"/>
  <c r="F13"/>
  <c r="F14"/>
  <c r="F15"/>
  <c r="F19"/>
  <c r="F20"/>
  <c r="F21"/>
  <c r="F22"/>
  <c r="F26"/>
  <c r="F27"/>
  <c r="F28"/>
  <c r="F29"/>
  <c r="F33"/>
  <c r="F34"/>
  <c r="F35"/>
  <c r="F36"/>
  <c r="F41"/>
  <c r="F42"/>
  <c r="F43"/>
  <c r="F44"/>
  <c r="F45"/>
  <c r="F46"/>
  <c r="F49"/>
  <c r="H9" i="18"/>
  <c r="E8" i="1"/>
  <c r="E9"/>
  <c r="E10"/>
  <c r="E11"/>
  <c r="E12"/>
  <c r="E13"/>
  <c r="E14"/>
  <c r="E15"/>
  <c r="I7" i="17"/>
  <c r="E19" i="1"/>
  <c r="E20"/>
  <c r="E21"/>
  <c r="E22"/>
  <c r="I9" i="17"/>
  <c r="E26" i="1"/>
  <c r="E27"/>
  <c r="E28"/>
  <c r="E29"/>
  <c r="E33"/>
  <c r="E34"/>
  <c r="E35"/>
  <c r="E36"/>
  <c r="E40"/>
  <c r="E41"/>
  <c r="E42"/>
  <c r="E43"/>
  <c r="E44"/>
  <c r="E45"/>
  <c r="E46"/>
  <c r="E47"/>
  <c r="E48"/>
  <c r="E49"/>
  <c r="E52"/>
  <c r="H7" i="18"/>
  <c r="H13"/>
  <c r="I15" i="17"/>
  <c r="I41" i="19"/>
  <c r="I32" i="18"/>
  <c r="B4" i="10"/>
  <c r="E19"/>
  <c r="J36" i="19"/>
  <c r="J34"/>
  <c r="B9" i="10"/>
  <c r="C31" i="11"/>
  <c r="I16" i="18"/>
  <c r="I22"/>
  <c r="I19" i="17"/>
  <c r="I31"/>
  <c r="I44" i="20"/>
  <c r="I35" i="17"/>
  <c r="H9" i="12"/>
  <c r="H45" i="13"/>
  <c r="H5" i="12"/>
  <c r="H13"/>
  <c r="H31"/>
  <c r="I51" i="20"/>
  <c r="I45"/>
  <c r="H47"/>
  <c r="N46"/>
  <c r="I49"/>
  <c r="I53"/>
  <c r="I24" i="18"/>
  <c r="I26"/>
  <c r="I30"/>
  <c r="M13" i="12"/>
  <c r="H23"/>
  <c r="H27"/>
  <c r="H35"/>
  <c r="H43"/>
  <c r="H51"/>
  <c r="B5" i="10"/>
  <c r="I36" i="18"/>
  <c r="G34"/>
  <c r="I34"/>
  <c r="B7" i="10"/>
  <c r="E17"/>
  <c r="H60" i="12"/>
  <c r="F58"/>
  <c r="H58"/>
  <c r="E21" i="10"/>
  <c r="E23"/>
</calcChain>
</file>

<file path=xl/sharedStrings.xml><?xml version="1.0" encoding="utf-8"?>
<sst xmlns="http://schemas.openxmlformats.org/spreadsheetml/2006/main" count="900" uniqueCount="534">
  <si>
    <t>Folha de Cálculo FCIV.1a</t>
  </si>
  <si>
    <t xml:space="preserve">Perdas associadas à Envolvente Exterior </t>
  </si>
  <si>
    <t>Paredes Exteriores</t>
  </si>
  <si>
    <t>Área</t>
  </si>
  <si>
    <t>U</t>
  </si>
  <si>
    <t>U.A</t>
  </si>
  <si>
    <t>(W/ºC)</t>
  </si>
  <si>
    <t>TOTAL</t>
  </si>
  <si>
    <t>Pavimentos Exteriores</t>
  </si>
  <si>
    <t>Coberturas Exteriores</t>
  </si>
  <si>
    <t xml:space="preserve">Paredes e pavimentos </t>
  </si>
  <si>
    <t>Perímetro</t>
  </si>
  <si>
    <t>ψ</t>
  </si>
  <si>
    <t>ψ.B</t>
  </si>
  <si>
    <t>em contacto com o solo</t>
  </si>
  <si>
    <t>B (m)</t>
  </si>
  <si>
    <t>(W/m.ºC)</t>
  </si>
  <si>
    <t>Pontes térmicas lineares</t>
  </si>
  <si>
    <t>Comp.</t>
  </si>
  <si>
    <t>Ligações entre:</t>
  </si>
  <si>
    <t>Fachada com os pavimentos térreos</t>
  </si>
  <si>
    <t>Fachada com pavimentos intermédios</t>
  </si>
  <si>
    <t>Fachada com cobertura inclinada ou terraço</t>
  </si>
  <si>
    <t>Fachada com varanda</t>
  </si>
  <si>
    <t>Duas paredes verticais</t>
  </si>
  <si>
    <t>Fachada com caixa de estore</t>
  </si>
  <si>
    <t>Fachada com padieira, ombreira ou peitoril</t>
  </si>
  <si>
    <t>Outras</t>
  </si>
  <si>
    <t>Perdas pela envolvente exterior</t>
  </si>
  <si>
    <t>da Fracção Autónoma</t>
  </si>
  <si>
    <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</si>
  <si>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  <r>
      <rPr>
        <sz val="10"/>
        <rFont val="Arial"/>
      </rPr>
      <t>ºC)</t>
    </r>
  </si>
  <si>
    <t>Folha de Cálculo FCIV.1b</t>
  </si>
  <si>
    <t>Perdas associadas à Envolvente Interior</t>
  </si>
  <si>
    <t>Paredes em contacto com espaços</t>
  </si>
  <si>
    <t>τ</t>
  </si>
  <si>
    <r>
      <t>τ</t>
    </r>
    <r>
      <rPr>
        <sz val="10"/>
        <rFont val="Arial"/>
      </rPr>
      <t>.U.A</t>
    </r>
  </si>
  <si>
    <t>não-úteis ou edifícios adjacentes</t>
  </si>
  <si>
    <t>(-)</t>
  </si>
  <si>
    <t>Pavimentos sobre espaços não-úteis</t>
  </si>
  <si>
    <t xml:space="preserve">Coberturas Interiores </t>
  </si>
  <si>
    <t>(tectos sob espaços não-úteis)</t>
  </si>
  <si>
    <t>Vãos envidraçados em contacto</t>
  </si>
  <si>
    <t>com espaços não-úteis</t>
  </si>
  <si>
    <t>(m2)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</si>
  <si>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.ºC)</t>
    </r>
  </si>
  <si>
    <t>Pontes térmicas</t>
  </si>
  <si>
    <r>
      <t>τ</t>
    </r>
    <r>
      <rPr>
        <sz val="10"/>
        <rFont val="Arial"/>
      </rPr>
      <t>.ψ.B</t>
    </r>
  </si>
  <si>
    <t>(apenas para paredes de separação para</t>
  </si>
  <si>
    <r>
      <t xml:space="preserve">espaços não-úteis com </t>
    </r>
    <r>
      <rPr>
        <b/>
        <sz val="11"/>
        <rFont val="Times New Roman"/>
        <family val="1"/>
      </rPr>
      <t>τ</t>
    </r>
    <r>
      <rPr>
        <b/>
        <sz val="10"/>
        <rFont val="Arial"/>
        <family val="2"/>
      </rPr>
      <t>&gt;0,7)</t>
    </r>
  </si>
  <si>
    <t>Perdas pela envolvente interior</t>
  </si>
  <si>
    <t>Incluir obrigatoriamente os elementos que separam a Fracção Autónoma dos seguintes espaços:</t>
  </si>
  <si>
    <t>Zonas comuns em edifícios com mais de uma Fracção Autónoma;</t>
  </si>
  <si>
    <t>Edifícios anexos;</t>
  </si>
  <si>
    <t>Garagens, armazéns, lojas e espaços não-úteis similares;</t>
  </si>
  <si>
    <t>Sotãos não-habitados.</t>
  </si>
  <si>
    <t>Folha de Cálculo FCIV.1c</t>
  </si>
  <si>
    <t>Perdas Associadas aos Vãos Envidraçados Exteriores</t>
  </si>
  <si>
    <t>Vãos envidraçados exteriores</t>
  </si>
  <si>
    <t>Verticais:</t>
  </si>
  <si>
    <t>Horizontais:</t>
  </si>
  <si>
    <t>Folha de Cálculo FC IV.1d</t>
  </si>
  <si>
    <t>Perdas associadas à Renovação de Ar</t>
  </si>
  <si>
    <t>Área Útil de Pavimento</t>
  </si>
  <si>
    <t>x</t>
  </si>
  <si>
    <t>Pé-direito médio</t>
  </si>
  <si>
    <t>(m)</t>
  </si>
  <si>
    <t>=</t>
  </si>
  <si>
    <t>Volume interior</t>
  </si>
  <si>
    <t>(V)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</si>
  <si>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)</t>
    </r>
  </si>
  <si>
    <t xml:space="preserve">(Quadro a considerar sempre que o único dispositivo </t>
  </si>
  <si>
    <t>VENTILAÇÃO NATURAL</t>
  </si>
  <si>
    <t>de ventilação mecânica existente seja o exaustor da cozinha)</t>
  </si>
  <si>
    <t>Cumpre a NP 1037-1?</t>
  </si>
  <si>
    <t>(S ou N)</t>
  </si>
  <si>
    <t>se SIM:</t>
  </si>
  <si>
    <t>RPH =</t>
  </si>
  <si>
    <t>Se NÃO:</t>
  </si>
  <si>
    <t>Classe da Caixilharia</t>
  </si>
  <si>
    <t>(s/c, 1, 2 ou 3)</t>
  </si>
  <si>
    <t>Taxa de Renovação</t>
  </si>
  <si>
    <t>Nominal:</t>
  </si>
  <si>
    <t>Caixas de Estore</t>
  </si>
  <si>
    <t>Ver Quadro IV.1</t>
  </si>
  <si>
    <t>Classe de Exposição</t>
  </si>
  <si>
    <t>(1, 2, 3 ou 4)</t>
  </si>
  <si>
    <t>RPH=</t>
  </si>
  <si>
    <t>(Ver Quadro IV.2)</t>
  </si>
  <si>
    <t>Aberturas Auto-reguladas?</t>
  </si>
  <si>
    <t>Área de envidraçados&gt;15% Ap?</t>
  </si>
  <si>
    <t>Portas Exteriores bem vedadas?</t>
  </si>
  <si>
    <r>
      <t xml:space="preserve">VENTILAÇÃO MECÂNICA </t>
    </r>
    <r>
      <rPr>
        <i/>
        <sz val="8"/>
        <rFont val="Arial"/>
        <family val="2"/>
      </rPr>
      <t>(excluir exaustor da cozinha)</t>
    </r>
  </si>
  <si>
    <t>Caudal de Insuflação</t>
  </si>
  <si>
    <r>
      <t>Vins - 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/h)</t>
    </r>
  </si>
  <si>
    <t xml:space="preserve">Vf = </t>
  </si>
  <si>
    <t xml:space="preserve">Caudal Extraído </t>
  </si>
  <si>
    <r>
      <t>Vev - 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/h)</t>
    </r>
  </si>
  <si>
    <t>Diferença entre Vins e Vev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</si>
  <si>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/h)</t>
    </r>
  </si>
  <si>
    <t>/</t>
  </si>
  <si>
    <t xml:space="preserve">V = </t>
  </si>
  <si>
    <t>N.B.:</t>
  </si>
  <si>
    <t>(volume int)</t>
  </si>
  <si>
    <t>RPH (**)</t>
  </si>
  <si>
    <t xml:space="preserve">(**) O valor acima determina a </t>
  </si>
  <si>
    <r>
      <t xml:space="preserve">Infiltrações </t>
    </r>
    <r>
      <rPr>
        <i/>
        <sz val="8"/>
        <rFont val="Arial"/>
        <family val="2"/>
      </rPr>
      <t>(Vent. Natural)</t>
    </r>
  </si>
  <si>
    <r>
      <t>Vx - (h</t>
    </r>
    <r>
      <rPr>
        <vertAlign val="superscript"/>
        <sz val="10"/>
        <rFont val="Arial"/>
        <family val="2"/>
      </rPr>
      <t>-1</t>
    </r>
    <r>
      <rPr>
        <sz val="10"/>
        <rFont val="Arial"/>
      </rPr>
      <t>)</t>
    </r>
  </si>
  <si>
    <t>consideração ou não de infiltrações</t>
  </si>
  <si>
    <t>Recuperador de calor</t>
  </si>
  <si>
    <t>se SIM, η =</t>
  </si>
  <si>
    <t>se NÃO, η =</t>
  </si>
  <si>
    <t>Taxa de Renovação Nominal</t>
  </si>
  <si>
    <t>(mínimo: 0,6)</t>
  </si>
  <si>
    <t>(Vf / V + Vx).(1-η)</t>
  </si>
  <si>
    <t>Consumo de Electricidade para os ventiladores</t>
  </si>
  <si>
    <t xml:space="preserve">Volume </t>
  </si>
  <si>
    <t>Folha de Cálculo FC IV.1e</t>
  </si>
  <si>
    <t>Ganhos Úteis na Estação de Aquecimento (Inverno)</t>
  </si>
  <si>
    <t>Ganhos Solares:</t>
  </si>
  <si>
    <t>Orientação</t>
  </si>
  <si>
    <t>Tipo</t>
  </si>
  <si>
    <t>Factor de</t>
  </si>
  <si>
    <t xml:space="preserve">Factor </t>
  </si>
  <si>
    <t>Fracção</t>
  </si>
  <si>
    <t>do vão</t>
  </si>
  <si>
    <t>(simples ou</t>
  </si>
  <si>
    <t>A</t>
  </si>
  <si>
    <t>orientação</t>
  </si>
  <si>
    <t>Solar</t>
  </si>
  <si>
    <t>Obstrução</t>
  </si>
  <si>
    <t>Envidraçada</t>
  </si>
  <si>
    <t>Sel. Angular</t>
  </si>
  <si>
    <t>Efectiva</t>
  </si>
  <si>
    <t>envidraçado</t>
  </si>
  <si>
    <t>duplo)</t>
  </si>
  <si>
    <t>X (-)</t>
  </si>
  <si>
    <t>do vidro</t>
  </si>
  <si>
    <t>Fs (-)</t>
  </si>
  <si>
    <t>Fg (-)</t>
  </si>
  <si>
    <t>Fw (-)</t>
  </si>
  <si>
    <r>
      <t>Ae 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</si>
  <si>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g (-)</t>
  </si>
  <si>
    <t>Fh.Fo.Ff</t>
  </si>
  <si>
    <r>
      <t>Área efectiva total equivalente na orientação Sul 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</si>
  <si>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Radiação incidente num envidraçado a Sul (Gsul)</t>
  </si>
  <si>
    <t>na zona</t>
  </si>
  <si>
    <r>
      <t>do Quadro III. 8 (Anexo III) - (kWh/m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.mês)</t>
    </r>
  </si>
  <si>
    <t>Duração da estação de aquecimento - do Quadro III.1</t>
  </si>
  <si>
    <t>(meses)</t>
  </si>
  <si>
    <t>Ganhos Solares Brutos (kWh/ano)</t>
  </si>
  <si>
    <t>Ganhos Internos</t>
  </si>
  <si>
    <t>Ganhos internos médios</t>
  </si>
  <si>
    <t>(Quadro IV.3)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</si>
  <si>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</si>
  <si>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Duração da Estação de Aquecimento</t>
  </si>
  <si>
    <t>Área Útil de pavimento</t>
  </si>
  <si>
    <t>Ganhos Internos Brutos</t>
  </si>
  <si>
    <t>(kWh/ano)</t>
  </si>
  <si>
    <t>Ganhos Úteis Totais:</t>
  </si>
  <si>
    <t>Cálculo intermédio:</t>
  </si>
  <si>
    <r>
      <t xml:space="preserve">γ </t>
    </r>
    <r>
      <rPr>
        <sz val="10"/>
        <rFont val="Times New Roman"/>
        <family val="1"/>
      </rPr>
      <t xml:space="preserve">= </t>
    </r>
  </si>
  <si>
    <t>Ganhos Solares Brutos + Ganhos Internos Brutos</t>
  </si>
  <si>
    <t>Se γ = 1</t>
  </si>
  <si>
    <t xml:space="preserve">η = </t>
  </si>
  <si>
    <t>Necessidades Brutas de Aquecimento (da FC IV.2)</t>
  </si>
  <si>
    <t>Se γ ≠ 1</t>
  </si>
  <si>
    <t>Inércia do edifício:</t>
  </si>
  <si>
    <t>a =</t>
  </si>
  <si>
    <t>(In. Fraca=1; In. Média=2; In. Forte=3)</t>
  </si>
  <si>
    <r>
      <t>(</t>
    </r>
    <r>
      <rPr>
        <sz val="12"/>
        <rFont val="Times New Roman"/>
        <family val="1"/>
      </rPr>
      <t>η</t>
    </r>
    <r>
      <rPr>
        <sz val="10"/>
        <rFont val="Arial"/>
      </rPr>
      <t>)</t>
    </r>
  </si>
  <si>
    <t>Ganhos Úteis Totais (kWh/ano)</t>
  </si>
  <si>
    <t>Factor de Utilização dos Ganhos Térmicos</t>
  </si>
  <si>
    <t>Folha de Cálculo FC IV.1f</t>
  </si>
  <si>
    <t>Valor Máximo das Necessidades de Aquecimento (Ni)</t>
  </si>
  <si>
    <t>Factor de forma</t>
  </si>
  <si>
    <t>De FCIV.1a e FCIV.1c:</t>
  </si>
  <si>
    <t>(Áreas)</t>
  </si>
  <si>
    <r>
      <t>m</t>
    </r>
    <r>
      <rPr>
        <vertAlign val="superscript"/>
        <sz val="10"/>
        <rFont val="Arial"/>
        <family val="2"/>
      </rPr>
      <t>2</t>
    </r>
  </si>
  <si>
    <t>Paredes exteriores</t>
  </si>
  <si>
    <t>Coberturas exteriores</t>
  </si>
  <si>
    <t>Pavimentos exteriores</t>
  </si>
  <si>
    <t>Envidraçados exteriores</t>
  </si>
  <si>
    <t>De FCIV.1b:</t>
  </si>
  <si>
    <r>
      <t>(Áreas equivalentes, A .</t>
    </r>
    <r>
      <rPr>
        <sz val="12"/>
        <rFont val="Times New Roman"/>
        <family val="1"/>
      </rPr>
      <t>τ</t>
    </r>
    <r>
      <rPr>
        <sz val="10"/>
        <rFont val="Arial"/>
        <family val="2"/>
      </rPr>
      <t>)</t>
    </r>
  </si>
  <si>
    <t>Paredes interiores</t>
  </si>
  <si>
    <t>Pavimentos interiores</t>
  </si>
  <si>
    <t>Envidraçados interiores</t>
  </si>
  <si>
    <t>Área total:</t>
  </si>
  <si>
    <t>Volume (de FCIV.1d):</t>
  </si>
  <si>
    <t>FF</t>
  </si>
  <si>
    <t>Graus-dias no local (ºC.dia)</t>
  </si>
  <si>
    <t>(do Quadro III.1)</t>
  </si>
  <si>
    <t>Auxiliar</t>
  </si>
  <si>
    <t>Ni = 4,5 + 0,0395 GD</t>
  </si>
  <si>
    <t>Para FF &lt; 0,5</t>
  </si>
  <si>
    <t>Ni = 4,5 + (0,021 + 0,037FF) GD</t>
  </si>
  <si>
    <t>Para 0,5 &lt; FF &lt; 1</t>
  </si>
  <si>
    <t>Ni = [4,5 + (0,021 + 0,037FF) GD] (1,2 - 0,2FF)</t>
  </si>
  <si>
    <t>Para 1 &lt; FF &lt; 1,5</t>
  </si>
  <si>
    <t>Ni = 4,05 + 0,06885 GD</t>
  </si>
  <si>
    <t>Para FF &gt; 1,5</t>
  </si>
  <si>
    <t>Nec. Nom. de Aquec. Máximas - Ni (kWh/m2.ano)</t>
  </si>
  <si>
    <t>Folha de Cálculo FC IV.2</t>
  </si>
  <si>
    <t>Cálculo do Indicador Nic</t>
  </si>
  <si>
    <t>Perdas térmicas associadas a:</t>
  </si>
  <si>
    <t>Envolvente Exterior (de FCIV.1a)</t>
  </si>
  <si>
    <t>Envolvente Interior (de FCIV.1b)</t>
  </si>
  <si>
    <t>Vãos Envidraçados (de FCIV.1c)</t>
  </si>
  <si>
    <t>Renovação de Ar (de FCIV.1d)</t>
  </si>
  <si>
    <t>Coeficiente Global de Perdas (W/ºC)</t>
  </si>
  <si>
    <t>Graus-dias no Local (ºC.dia)</t>
  </si>
  <si>
    <t>Necessidades Brutas de Aquecimento (kWh/ano)</t>
  </si>
  <si>
    <t>-</t>
  </si>
  <si>
    <t>Ganhos Totais Úteis (kWh/ano) (de FCIV.1e)</t>
  </si>
  <si>
    <t>Necessidades de Aquecimento (kWh/ano)</t>
  </si>
  <si>
    <t>Área Útil de Pavimento (m2)</t>
  </si>
  <si>
    <t>Nec. Nominais de Aquecimento - Nic (kWh/m2.ano)</t>
  </si>
  <si>
    <t>Nec. Nominais de Aquec. Máximas - Ni (kWh/m2.ano)</t>
  </si>
  <si>
    <t xml:space="preserve">Nic/Ni = </t>
  </si>
  <si>
    <t>Folha de cálculo FCV.1a</t>
  </si>
  <si>
    <t>Perdas</t>
  </si>
  <si>
    <t>Perdas associadas às paredes exteriores (U.A)</t>
  </si>
  <si>
    <t>(FCIV.1a)</t>
  </si>
  <si>
    <t>+</t>
  </si>
  <si>
    <t>Perdas associadas aos pavimentos exteriores (U.A)</t>
  </si>
  <si>
    <t>Perdas associadas às coberturas exteriores (U.A)</t>
  </si>
  <si>
    <t>(FCV.1b)</t>
  </si>
  <si>
    <t>Perdas associadas aos envidraçados exteriores (U.A)</t>
  </si>
  <si>
    <t>Perdas associadas à renovação do ar</t>
  </si>
  <si>
    <t>(FCIV.1d)</t>
  </si>
  <si>
    <t>Perdas especificas totais</t>
  </si>
  <si>
    <t>(Q1a)</t>
  </si>
  <si>
    <t>Temperatura interior de referência</t>
  </si>
  <si>
    <t>(ºC)</t>
  </si>
  <si>
    <t>Temperatura média do ar exterior na estação de arrefecimento</t>
  </si>
  <si>
    <t>(Quadro III.9)</t>
  </si>
  <si>
    <t>Diferença de temperatura interior-exterior</t>
  </si>
  <si>
    <t>Perdas térmicas totais</t>
  </si>
  <si>
    <t>(Q1b)</t>
  </si>
  <si>
    <t>(kWh)</t>
  </si>
  <si>
    <t>Folha de Cálculo FC V.1b</t>
  </si>
  <si>
    <t>Perdas associadas a Coberturas e Envidraçados Exteriores (Verão)</t>
  </si>
  <si>
    <t>Perdas associadas às coberturas exteriores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</si>
  <si>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ºC)</t>
    </r>
  </si>
  <si>
    <t>Cobertura</t>
  </si>
  <si>
    <t>Perdas associadas aos envidraçados exteriores</t>
  </si>
  <si>
    <t>Envidraçados Exteriores</t>
  </si>
  <si>
    <t>Folha de Cálculo FC V.1c</t>
  </si>
  <si>
    <t>Ganhos Solares pela Envolvente Opaca</t>
  </si>
  <si>
    <r>
      <t>POR ORIENTAÇÃO E HORIZONTAL (</t>
    </r>
    <r>
      <rPr>
        <i/>
        <sz val="10"/>
        <rFont val="Arial"/>
        <family val="2"/>
      </rPr>
      <t>inclui paredes e cobertura</t>
    </r>
    <r>
      <rPr>
        <sz val="10"/>
        <rFont val="Arial"/>
      </rPr>
      <t>)</t>
    </r>
  </si>
  <si>
    <t>…</t>
  </si>
  <si>
    <r>
      <t>Área, A 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</si>
  <si>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r>
      <t>U 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ºC)</t>
    </r>
  </si>
  <si>
    <t>Coeficiente de absorção, α (Quadro V.5)</t>
  </si>
  <si>
    <t>α.U.A</t>
  </si>
  <si>
    <t>Int. de rad. solar na estação de arrefec.</t>
  </si>
  <si>
    <r>
      <t xml:space="preserve"> (kWh/m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         (Quadro III.9)</t>
    </r>
  </si>
  <si>
    <t>Ganhos Solares pela Envolvente Opaca Exterior</t>
  </si>
  <si>
    <t>Folha de Cálculo FC V.1d</t>
  </si>
  <si>
    <t>Ganhos Solares pelos Envidraçados Exteriores</t>
  </si>
  <si>
    <t>POR ORIENTAÇÃO E HORIZONTAL</t>
  </si>
  <si>
    <t>Factor solar do vão envidraçado</t>
  </si>
  <si>
    <t>(protecção solar activada a 70%)</t>
  </si>
  <si>
    <t>Fracção envidraçada, Fg (Quadro IV.5)</t>
  </si>
  <si>
    <t>Factor de obstrução, Fs</t>
  </si>
  <si>
    <t>Factor de selectividade do vidro, Fw (Quadro V.3)</t>
  </si>
  <si>
    <t>Área Efectiva, Ae</t>
  </si>
  <si>
    <t>(kWh/m2)         (Quadro III.9)</t>
  </si>
  <si>
    <t>Ganhos Solares pelos Vãos Envidraçados Exteriores</t>
  </si>
  <si>
    <t>(KWh)</t>
  </si>
  <si>
    <t>Folha de cálculo FC V.1e</t>
  </si>
  <si>
    <r>
      <t>Ganhos Internos médios 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</si>
  <si>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Ganhos internos Totais</t>
  </si>
  <si>
    <t>Folha de cálculo FC V.1f</t>
  </si>
  <si>
    <t>Ganhos Totais na estação de arrefecimento (verão)</t>
  </si>
  <si>
    <t>(FCV.1d)</t>
  </si>
  <si>
    <t>(FCV.1c)</t>
  </si>
  <si>
    <t>Ganhos internos</t>
  </si>
  <si>
    <t>(FCV.1e)</t>
  </si>
  <si>
    <t>Ganhos Térmicos Totais</t>
  </si>
  <si>
    <t>Folha de cálculo FCV.1g</t>
  </si>
  <si>
    <t>Valor das Necessidades Nominais de Arrefecimento (Nvc)</t>
  </si>
  <si>
    <t>(FCV.1f)</t>
  </si>
  <si>
    <t/>
  </si>
  <si>
    <t>Perdas Térmicas Totais</t>
  </si>
  <si>
    <t>(FCV.1a)</t>
  </si>
  <si>
    <t>γ = 1</t>
  </si>
  <si>
    <t>Relação Ganhos-Perdas</t>
  </si>
  <si>
    <t>ץ</t>
  </si>
  <si>
    <r>
      <t>γ</t>
    </r>
    <r>
      <rPr>
        <sz val="10"/>
        <rFont val="Arial"/>
      </rPr>
      <t xml:space="preserve"> </t>
    </r>
    <r>
      <rPr>
        <sz val="10"/>
        <rFont val="Arial"/>
        <family val="2"/>
      </rPr>
      <t>≠</t>
    </r>
    <r>
      <rPr>
        <sz val="10"/>
        <rFont val="Arial"/>
      </rPr>
      <t xml:space="preserve"> 1</t>
    </r>
  </si>
  <si>
    <t>Inércia do edifício</t>
  </si>
  <si>
    <t>Factor de utilização dos ganhos, η</t>
  </si>
  <si>
    <t>(Gráfico IV.1)</t>
  </si>
  <si>
    <t>Necessidades Brutas de Arrefecimento</t>
  </si>
  <si>
    <t>Consumo dos ventiladores</t>
  </si>
  <si>
    <t>(se houver, exaustor da cozinha excluído)</t>
  </si>
  <si>
    <r>
      <t>Área Útil de Pavimento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</si>
  <si>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Necessidades Nominais de Arrefecimento - Nvc</t>
  </si>
  <si>
    <r>
      <t>(kWh/m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.ano)</t>
    </r>
  </si>
  <si>
    <t>≤</t>
  </si>
  <si>
    <t>Necessidades Nominais de Arref. Máximas - Nv</t>
  </si>
  <si>
    <t>Nvc/Nv (%) =</t>
  </si>
  <si>
    <t>Nac</t>
  </si>
  <si>
    <t>Na</t>
  </si>
  <si>
    <t>Programa SOLTERM do INETI / sistemas ou equipamentos certificados pela DGGE</t>
  </si>
  <si>
    <t>Calculado com base num método devidamente justificado e reconhecido e aceite pela entidade licenciadora</t>
  </si>
  <si>
    <t xml:space="preserve">REGULAMENTO DAS CARACTERISTICAS DE COMPORTAMENTO TÉRMICO DE </t>
  </si>
  <si>
    <t>EDIFICIOS ( RCCTE)</t>
  </si>
  <si>
    <t xml:space="preserve">Demonstração da conformidade Regulamentar para </t>
  </si>
  <si>
    <t xml:space="preserve">Emissão de Licença ou Autorização Construção </t>
  </si>
  <si>
    <t>( Nos termos da alínea a)  do nº.2 do artigo 12º. )</t>
  </si>
  <si>
    <t>Localização:</t>
  </si>
  <si>
    <t>Ficha 2 - Levantamento Dimensional</t>
  </si>
  <si>
    <t xml:space="preserve">Ficha 3 - Comprovação de Satisfação dos Requisitos Mínimos </t>
  </si>
  <si>
    <r>
      <t>Técnico Responsavel</t>
    </r>
    <r>
      <rPr>
        <b/>
        <sz val="10"/>
        <rFont val="Arial"/>
        <family val="2"/>
      </rPr>
      <t>:</t>
    </r>
  </si>
  <si>
    <t xml:space="preserve">Nome: </t>
  </si>
  <si>
    <t xml:space="preserve">Inscrito na Ordem dos Engenheiros com o nº </t>
  </si>
  <si>
    <t>Data</t>
  </si>
  <si>
    <r>
      <t>Anexos</t>
    </r>
    <r>
      <rPr>
        <sz val="9"/>
        <rFont val="Arial"/>
        <family val="2"/>
      </rPr>
      <t xml:space="preserve">: </t>
    </r>
  </si>
  <si>
    <t>1. Declaração de reconhecimento de capacidade profissional para aplicação do RCCTE.</t>
  </si>
  <si>
    <t>2. Termo de Responsabilidade do Técnico Responsavel, nos termos do disposto na alínea e) do</t>
  </si>
  <si>
    <t xml:space="preserve">    nº.2 do artigo 12º. do RCCTE.</t>
  </si>
  <si>
    <t>Mapa de Valores Nominais para o Edifício</t>
  </si>
  <si>
    <t>Fracção Autónoma N.º</t>
  </si>
  <si>
    <t>Ap</t>
  </si>
  <si>
    <t>Taxa ren.</t>
  </si>
  <si>
    <t>Nic</t>
  </si>
  <si>
    <t>Ni</t>
  </si>
  <si>
    <t>Nvc</t>
  </si>
  <si>
    <t>Nv</t>
  </si>
  <si>
    <t>Ntc</t>
  </si>
  <si>
    <t>Nt</t>
  </si>
  <si>
    <t>(RPH)</t>
  </si>
  <si>
    <t>FICHA 2</t>
  </si>
  <si>
    <t xml:space="preserve">REGULAMENTO DAS CARACTERISTICAS TÉRMICAS </t>
  </si>
  <si>
    <t>DE COMPORTAMENTO TÉRMICO DE EDIFÍCIOS</t>
  </si>
  <si>
    <t>LEVANTAMENTO DIMENSIONAL,</t>
  </si>
  <si>
    <t>(PARA UMA ÚNICA FRACÇÃO AUTÓNOMA)</t>
  </si>
  <si>
    <t>(ou para o corpo de um edifício)</t>
  </si>
  <si>
    <t xml:space="preserve">Edifício/FA : </t>
  </si>
  <si>
    <t>Área útil de pavimento:</t>
  </si>
  <si>
    <t xml:space="preserve">Elementos correntes da envolvente </t>
  </si>
  <si>
    <t>PAVIMENTOS</t>
  </si>
  <si>
    <t>Elementos em Contacto com o Solo</t>
  </si>
  <si>
    <t>comp. (m)</t>
  </si>
  <si>
    <t>sobre exterior</t>
  </si>
  <si>
    <t>sobre área não útil</t>
  </si>
  <si>
    <t xml:space="preserve">           Total</t>
  </si>
  <si>
    <t>PAREDES</t>
  </si>
  <si>
    <t>Ext. (total)</t>
  </si>
  <si>
    <t>Interiores</t>
  </si>
  <si>
    <t>Pontes Térmicas</t>
  </si>
  <si>
    <t>PONTES TÉRMICAS</t>
  </si>
  <si>
    <t>PLANAS</t>
  </si>
  <si>
    <t>FACHADA COM</t>
  </si>
  <si>
    <t>PAVIMENTO:</t>
  </si>
  <si>
    <t>COBERTURAS</t>
  </si>
  <si>
    <t>térreo</t>
  </si>
  <si>
    <t>terraço</t>
  </si>
  <si>
    <t>intermédios</t>
  </si>
  <si>
    <t>desvão</t>
  </si>
  <si>
    <t>sobre locais não aquecidos ou exteriores</t>
  </si>
  <si>
    <t>não ventilado</t>
  </si>
  <si>
    <t>ventilado</t>
  </si>
  <si>
    <t>planas</t>
  </si>
  <si>
    <t>sob área não útil</t>
  </si>
  <si>
    <t>cobertura</t>
  </si>
  <si>
    <t>varanda</t>
  </si>
  <si>
    <t>caixa de estore</t>
  </si>
  <si>
    <t>peitoril / padieira</t>
  </si>
  <si>
    <r>
      <t xml:space="preserve">COEFICIENTE DE ABSORÇÃO - </t>
    </r>
    <r>
      <rPr>
        <sz val="8"/>
        <rFont val="Arial"/>
        <family val="2"/>
      </rPr>
      <t>α</t>
    </r>
  </si>
  <si>
    <t>PAREDE</t>
  </si>
  <si>
    <t>COBERTURA</t>
  </si>
  <si>
    <t>LIGAÇÃO ENTRE DUAS PAREDES</t>
  </si>
  <si>
    <r>
      <t xml:space="preserve">PAREDES                               </t>
    </r>
    <r>
      <rPr>
        <sz val="8"/>
        <rFont val="Arial"/>
        <family val="2"/>
      </rPr>
      <t>(descrição sumária e valor de U)</t>
    </r>
  </si>
  <si>
    <t>N</t>
  </si>
  <si>
    <t>NE</t>
  </si>
  <si>
    <t>E</t>
  </si>
  <si>
    <t>SE</t>
  </si>
  <si>
    <t>S</t>
  </si>
  <si>
    <t>SW</t>
  </si>
  <si>
    <t>W</t>
  </si>
  <si>
    <t>NW</t>
  </si>
  <si>
    <t>Total</t>
  </si>
  <si>
    <t>FICHA 3</t>
  </si>
  <si>
    <t xml:space="preserve">Demonstração de Satisfação dos Requisitos Mínimos </t>
  </si>
  <si>
    <t>para a Envolvente de Edifícios</t>
  </si>
  <si>
    <t>( Nos termos da alínea d)  do nº.2 do artigo 12º. )</t>
  </si>
  <si>
    <t>Edificio</t>
  </si>
  <si>
    <t xml:space="preserve">Fracção Autónoma </t>
  </si>
  <si>
    <t xml:space="preserve">Inércia Térmica </t>
  </si>
  <si>
    <t>a) U máximo Valores Máximos Regulamentares: Soluções adoptadas</t>
  </si>
  <si>
    <t>Fachadas ext.</t>
  </si>
  <si>
    <t>Cobertura ext.</t>
  </si>
  <si>
    <t xml:space="preserve">   </t>
  </si>
  <si>
    <t>Pavim. s/ ext.</t>
  </si>
  <si>
    <t>Pavim. inter.</t>
  </si>
  <si>
    <t xml:space="preserve">  </t>
  </si>
  <si>
    <t>Cobert. inter.</t>
  </si>
  <si>
    <t>Pontes Térm.</t>
  </si>
  <si>
    <t>b) Factores Solares dos Envidraçados</t>
  </si>
  <si>
    <t>Valores Máximos Regulamentares:</t>
  </si>
  <si>
    <t xml:space="preserve">    Soluções adoptadas - Verão</t>
  </si>
  <si>
    <t xml:space="preserve">    Tipo de Protecção solar</t>
  </si>
  <si>
    <t>c) Pontes térmicas planas:</t>
  </si>
  <si>
    <t>Valores Máximos Regulamentares:             U da</t>
  </si>
  <si>
    <t xml:space="preserve">    Soluções adoptadas </t>
  </si>
  <si>
    <t>Juntar pormenores construtivos definidores de todas as situações de potencial ponte térmica:</t>
  </si>
  <si>
    <t xml:space="preserve">Caixas de estore ( se existirem )  </t>
  </si>
  <si>
    <t xml:space="preserve">ligações entre paredes e vigas </t>
  </si>
  <si>
    <t xml:space="preserve">ligações entre paredes e pilares  </t>
  </si>
  <si>
    <t>ligações entre paredes e lajes de pavimento</t>
  </si>
  <si>
    <t>ligações entre paredes e lajes de cobertura</t>
  </si>
  <si>
    <t xml:space="preserve">paredes e pavimentos enterrados   </t>
  </si>
  <si>
    <t xml:space="preserve">montagem de caixilharia.   </t>
  </si>
  <si>
    <t>Técnico Responsável:</t>
  </si>
  <si>
    <t xml:space="preserve">                  </t>
  </si>
  <si>
    <t>Nome</t>
  </si>
  <si>
    <t>FICHA 4</t>
  </si>
  <si>
    <t>Demonstração da Conformidade Regulamentar para</t>
  </si>
  <si>
    <t>Emissão da Licença ou Autorização de Utilização</t>
  </si>
  <si>
    <t>( Nos termos do artigo 12º., nº.3  )</t>
  </si>
  <si>
    <t>Construção conforme projecto                                                                                         S/N</t>
  </si>
  <si>
    <t>Técnico Responsavel pela Direcção Técnica da Obra:</t>
  </si>
  <si>
    <t>Nome       _________________________________________________________________________</t>
  </si>
  <si>
    <t>Morada     _________________________________________________________________________</t>
  </si>
  <si>
    <t>_________________________________________________________________________</t>
  </si>
  <si>
    <t>Membro da ___________________________________com o nº.:  __________________</t>
  </si>
  <si>
    <t>Data        ____________________________________</t>
  </si>
  <si>
    <t>Anexos:</t>
  </si>
  <si>
    <t>1. Certificado Energético emitido por perito qualificado no âmbito do SCE, conforme artigo 12º.,nº.3</t>
  </si>
  <si>
    <t>2. Termo de Responsabilidade do Técnico Responsável Pela Direcção Técnica da Obra</t>
  </si>
  <si>
    <t>3. Declaração de reconhecimento de capacidade profissional do técnico responsácel pela constru-</t>
  </si>
  <si>
    <t xml:space="preserve">    ção do edificio, emitida pela respectiva Associação Profissional.</t>
  </si>
  <si>
    <t>(Nº2 do Artigo 15º)</t>
  </si>
  <si>
    <t>Cálculo das necessidades de energia para preparação de água quente sanitária</t>
  </si>
  <si>
    <t>(edifícios residenciais - 40 litros/ocupante)</t>
  </si>
  <si>
    <t>(considerar igual a 45ºC)</t>
  </si>
  <si>
    <t>(Quadro VI.2)</t>
  </si>
  <si>
    <t>(kW.h/ano)</t>
  </si>
  <si>
    <t>(Ponto 3 do Anexo VI)</t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</si>
  <si>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.ano)</t>
    </r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</si>
  <si>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.ano)</t>
    </r>
  </si>
  <si>
    <r>
      <t>Nº de ocupantes</t>
    </r>
    <r>
      <rPr>
        <sz val="10"/>
        <rFont val="Arial"/>
      </rPr>
      <t xml:space="preserve"> (Quadro VI.1)</t>
    </r>
  </si>
  <si>
    <r>
      <t>Consumo médio diário de referência de AQS</t>
    </r>
    <r>
      <rPr>
        <sz val="10"/>
        <rFont val="Arial"/>
      </rPr>
      <t xml:space="preserve"> (M</t>
    </r>
    <r>
      <rPr>
        <vertAlign val="subscript"/>
        <sz val="10"/>
        <rFont val="Arial"/>
        <family val="2"/>
      </rPr>
      <t>AQS</t>
    </r>
    <r>
      <rPr>
        <sz val="10"/>
        <rFont val="Arial"/>
      </rPr>
      <t>)</t>
    </r>
  </si>
  <si>
    <r>
      <t xml:space="preserve">Aumento de temperatura necessário </t>
    </r>
    <r>
      <rPr>
        <sz val="10"/>
        <rFont val="Arial"/>
      </rPr>
      <t>(</t>
    </r>
    <r>
      <rPr>
        <sz val="10"/>
        <rFont val="Arial"/>
        <family val="2"/>
      </rPr>
      <t>Δ</t>
    </r>
    <r>
      <rPr>
        <sz val="10"/>
        <rFont val="Arial"/>
      </rPr>
      <t>T)</t>
    </r>
  </si>
  <si>
    <r>
      <t>Número anual de dias de consumo</t>
    </r>
    <r>
      <rPr>
        <sz val="10"/>
        <rFont val="Arial"/>
      </rPr>
      <t xml:space="preserve"> (n</t>
    </r>
    <r>
      <rPr>
        <vertAlign val="subscript"/>
        <sz val="10"/>
        <rFont val="Arial"/>
        <family val="2"/>
      </rPr>
      <t>d</t>
    </r>
    <r>
      <rPr>
        <sz val="10"/>
        <rFont val="Arial"/>
      </rPr>
      <t>)</t>
    </r>
  </si>
  <si>
    <r>
      <t>Energia despendida com sistemas convencionais</t>
    </r>
    <r>
      <rPr>
        <sz val="10"/>
        <rFont val="Arial"/>
      </rPr>
      <t xml:space="preserve"> (Q</t>
    </r>
    <r>
      <rPr>
        <vertAlign val="subscript"/>
        <sz val="10"/>
        <rFont val="Arial"/>
        <family val="2"/>
      </rPr>
      <t>a</t>
    </r>
    <r>
      <rPr>
        <sz val="10"/>
        <rFont val="Arial"/>
      </rPr>
      <t>)</t>
    </r>
  </si>
  <si>
    <r>
      <t>Eficiência de conversão do sistema de preparação de AQS</t>
    </r>
    <r>
      <rPr>
        <sz val="10"/>
        <rFont val="Arial"/>
      </rPr>
      <t xml:space="preserve"> (η</t>
    </r>
    <r>
      <rPr>
        <vertAlign val="subscript"/>
        <sz val="10"/>
        <rFont val="Arial"/>
        <family val="2"/>
      </rPr>
      <t>a</t>
    </r>
    <r>
      <rPr>
        <sz val="10"/>
        <rFont val="Arial"/>
      </rPr>
      <t>)</t>
    </r>
  </si>
  <si>
    <r>
      <t>E</t>
    </r>
    <r>
      <rPr>
        <b/>
        <vertAlign val="subscript"/>
        <sz val="10"/>
        <rFont val="Arial"/>
        <family val="2"/>
      </rPr>
      <t>solar</t>
    </r>
  </si>
  <si>
    <r>
      <t>E</t>
    </r>
    <r>
      <rPr>
        <b/>
        <vertAlign val="subscript"/>
        <sz val="10"/>
        <rFont val="Arial"/>
        <family val="2"/>
      </rPr>
      <t>ren</t>
    </r>
  </si>
  <si>
    <r>
      <t>Necessidades de energia para preparação de AQS</t>
    </r>
    <r>
      <rPr>
        <sz val="10"/>
        <rFont val="Arial"/>
      </rPr>
      <t>, N</t>
    </r>
    <r>
      <rPr>
        <vertAlign val="subscript"/>
        <sz val="10"/>
        <rFont val="Arial"/>
        <family val="2"/>
      </rPr>
      <t>ac</t>
    </r>
  </si>
  <si>
    <r>
      <t>Valor máximo para as nec. de energia para preparação de AQS</t>
    </r>
    <r>
      <rPr>
        <sz val="10"/>
        <rFont val="Arial"/>
      </rPr>
      <t>, N</t>
    </r>
    <r>
      <rPr>
        <vertAlign val="subscript"/>
        <sz val="10"/>
        <rFont val="Arial"/>
        <family val="2"/>
      </rPr>
      <t>a</t>
    </r>
  </si>
  <si>
    <t xml:space="preserve">Nac ≤ Na?  </t>
  </si>
  <si>
    <t>Necessidades Globais de Energia Primária</t>
  </si>
  <si>
    <r>
      <t xml:space="preserve">Ni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</si>
  <si>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Nic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</si>
  <si>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</si>
  <si>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</si>
  <si>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Na </t>
    </r>
    <r>
      <rPr>
        <sz val="10"/>
        <rFont val="Arial"/>
        <family val="2"/>
      </rPr>
      <t>(kW.h/m2.ano)</t>
    </r>
  </si>
  <si>
    <r>
      <t xml:space="preserve">Nac </t>
    </r>
    <r>
      <rPr>
        <sz val="10"/>
        <rFont val="Arial"/>
        <family val="2"/>
      </rPr>
      <t>(kW.h/m2.ano)</t>
    </r>
  </si>
  <si>
    <r>
      <t>F</t>
    </r>
    <r>
      <rPr>
        <vertAlign val="subscript"/>
        <sz val="10"/>
        <rFont val="Arial"/>
        <family val="2"/>
      </rPr>
      <t>pua</t>
    </r>
    <r>
      <rPr>
        <sz val="10"/>
        <rFont val="Arial"/>
        <family val="2"/>
      </rPr>
      <t xml:space="preserve"> (kgep/kW.h)</t>
    </r>
  </si>
  <si>
    <r>
      <t>η</t>
    </r>
    <r>
      <rPr>
        <b/>
        <vertAlign val="subscript"/>
        <sz val="12"/>
        <rFont val="Arial Narrow"/>
        <family val="2"/>
      </rPr>
      <t>i</t>
    </r>
  </si>
  <si>
    <r>
      <t>η</t>
    </r>
    <r>
      <rPr>
        <b/>
        <vertAlign val="subscript"/>
        <sz val="12"/>
        <rFont val="Arial Narrow"/>
        <family val="2"/>
      </rPr>
      <t>v</t>
    </r>
  </si>
  <si>
    <r>
      <t>F</t>
    </r>
    <r>
      <rPr>
        <b/>
        <vertAlign val="subscript"/>
        <sz val="10"/>
        <rFont val="Arial"/>
        <family val="2"/>
      </rPr>
      <t>pui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(kgep/kW.h)</t>
    </r>
  </si>
  <si>
    <r>
      <t>F</t>
    </r>
    <r>
      <rPr>
        <b/>
        <vertAlign val="subscript"/>
        <sz val="10"/>
        <rFont val="Arial"/>
        <family val="2"/>
      </rPr>
      <t>puv</t>
    </r>
    <r>
      <rPr>
        <sz val="10"/>
        <rFont val="Arial"/>
        <family val="2"/>
      </rPr>
      <t xml:space="preserve"> (kgep/kW.h)</t>
    </r>
  </si>
  <si>
    <t>Art. 18.º - ponto 2</t>
  </si>
  <si>
    <t>Art. 18º - ponto 1</t>
  </si>
  <si>
    <t>Ntc ≤ Nt?</t>
  </si>
  <si>
    <r>
      <t>(kgep/m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.ano)</t>
    </r>
  </si>
  <si>
    <r>
      <t>Valor máximo das nec.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</t>
    </r>
  </si>
  <si>
    <r>
      <t>Necessidades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tc</t>
    </r>
  </si>
  <si>
    <t>Fichas FCIV e FCV ( Anexos IV e V do RCCTE )</t>
  </si>
  <si>
    <t>Edifício:</t>
  </si>
  <si>
    <t>Câmara Municipal de:</t>
  </si>
  <si>
    <t>FICHA nº1</t>
  </si>
  <si>
    <t>Nº de fracções autónomas:_____ (ou corpos____ )</t>
  </si>
  <si>
    <t>Para cada fracção autónoma ou corpo incluir:</t>
  </si>
  <si>
    <t>Data:</t>
  </si>
  <si>
    <t xml:space="preserve">3. Declaração de conformidade regulamentar subscrita por perito qualificado, no âmbito do SCE, </t>
  </si>
  <si>
    <t>nos termos do disposto na alínea f) do nº2 do artigo 12º do RCCTE.</t>
  </si>
  <si>
    <r>
      <t>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</si>
  <si>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(kWh/m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.ano)</t>
    </r>
  </si>
  <si>
    <r>
      <t>(kgep/m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.ano)</t>
    </r>
  </si>
  <si>
    <t>Zonas Climáticas</t>
  </si>
  <si>
    <t>I</t>
  </si>
  <si>
    <t>V</t>
  </si>
  <si>
    <t>Graus-dias:</t>
  </si>
  <si>
    <t>ºC.dia</t>
  </si>
  <si>
    <r>
      <t xml:space="preserve">Altitude:                    </t>
    </r>
    <r>
      <rPr>
        <sz val="9"/>
        <rFont val="Arial"/>
        <family val="2"/>
      </rPr>
      <t xml:space="preserve"> m</t>
    </r>
  </si>
  <si>
    <r>
      <t>Duração Aquec.</t>
    </r>
    <r>
      <rPr>
        <sz val="10"/>
        <rFont val="Arial"/>
        <family val="2"/>
      </rPr>
      <t xml:space="preserve">         Meses</t>
    </r>
  </si>
  <si>
    <r>
      <t xml:space="preserve">Temp. Verão                   </t>
    </r>
    <r>
      <rPr>
        <sz val="9"/>
        <rFont val="Arial"/>
        <family val="2"/>
      </rPr>
      <t xml:space="preserve"> ºC</t>
    </r>
  </si>
  <si>
    <t>(Nos termos do artigo 12.º, n.º 2, alínea b)</t>
  </si>
  <si>
    <t>Pé direito médio (ponderado):</t>
  </si>
  <si>
    <t>m</t>
  </si>
  <si>
    <r>
      <t>m</t>
    </r>
    <r>
      <rPr>
        <vertAlign val="superscript"/>
        <sz val="9"/>
        <rFont val="Arial"/>
        <family val="2"/>
      </rPr>
      <t>2</t>
    </r>
  </si>
  <si>
    <r>
      <t>VÃOS ENVIDRAÇADOS</t>
    </r>
    <r>
      <rPr>
        <sz val="8"/>
        <rFont val="Arial"/>
        <family val="2"/>
      </rPr>
      <t xml:space="preserve"> (especificar incluindo tipo protecção e valor de Sv)</t>
    </r>
  </si>
  <si>
    <r>
      <t>ÁREAS 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) POR ORIENTAÇÃO </t>
    </r>
  </si>
  <si>
    <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</si>
  <si>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Ψ</t>
    </r>
    <r>
      <rPr>
        <sz val="9"/>
        <rFont val="Arial"/>
        <family val="2"/>
      </rPr>
      <t xml:space="preserve">   (W/m.ºC)</t>
    </r>
  </si>
  <si>
    <r>
      <t xml:space="preserve">Ψ </t>
    </r>
    <r>
      <rPr>
        <sz val="9"/>
        <rFont val="Arial"/>
        <family val="2"/>
      </rPr>
      <t xml:space="preserve">   (W/m.ºC)</t>
    </r>
  </si>
  <si>
    <r>
      <t xml:space="preserve">ENVIDRAÇADOS HORIZONTAIS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</si>
  <si>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W/m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.ºC</t>
    </r>
  </si>
  <si>
    <r>
      <t>(Wm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.ºC)</t>
    </r>
  </si>
  <si>
    <r>
      <t xml:space="preserve">    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.ºC</t>
    </r>
  </si>
  <si>
    <r>
      <t xml:space="preserve">   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.ºC</t>
    </r>
  </si>
  <si>
    <r>
      <t xml:space="preserve">   </t>
    </r>
    <r>
      <rPr>
        <sz val="10"/>
        <rFont val="Arial"/>
        <family val="2"/>
      </rPr>
      <t xml:space="preserve">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.ºC</t>
    </r>
  </si>
  <si>
    <t>Assinatura:</t>
  </si>
  <si>
    <t>(Ev=Pvx24x0,122(kWh))</t>
  </si>
  <si>
    <t>(Ev=Pvx24x0,03xM(kWh))</t>
  </si>
  <si>
    <t>Fachada com os pavimentos sobre locais não aquecidos</t>
  </si>
  <si>
    <t>Parede Fachada NE (esp. 0,71m)</t>
  </si>
  <si>
    <t>Parede Fachada SW (esp. 0,48m)</t>
  </si>
  <si>
    <t>Parede Fachada S (esp. 0,30m)</t>
  </si>
  <si>
    <t>Fachada NE</t>
  </si>
  <si>
    <t>Fachada SW</t>
  </si>
  <si>
    <t>Parede contacto c/ Armazém</t>
  </si>
  <si>
    <t>Parede contacto c/ edificio adjacente</t>
  </si>
  <si>
    <t>Vão NE 1</t>
  </si>
  <si>
    <t>Vão NE 2</t>
  </si>
  <si>
    <t>Vão SW</t>
  </si>
  <si>
    <t>s/c</t>
  </si>
  <si>
    <t>NE 1</t>
  </si>
  <si>
    <t>NE 2</t>
  </si>
  <si>
    <t>SW 1</t>
  </si>
  <si>
    <t>simples</t>
  </si>
  <si>
    <t>I1</t>
  </si>
  <si>
    <t>Coberturas interiores</t>
  </si>
  <si>
    <t>Esp. 0,71m</t>
  </si>
  <si>
    <t>Esp. 0,48m</t>
  </si>
  <si>
    <t>Esp. 0,30m</t>
  </si>
  <si>
    <t>C</t>
  </si>
  <si>
    <t xml:space="preserve">Fachada S </t>
  </si>
</sst>
</file>

<file path=xl/styles.xml><?xml version="1.0" encoding="utf-8"?>
<styleSheet xmlns="http://schemas.openxmlformats.org/spreadsheetml/2006/main">
  <numFmts count="1">
    <numFmt numFmtId="164" formatCode="0.000"/>
  </numFmts>
  <fonts count="36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10"/>
      <name val="GreekC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GreekC"/>
    </font>
    <font>
      <sz val="7"/>
      <name val="Arial"/>
      <family val="2"/>
    </font>
    <font>
      <sz val="9"/>
      <name val="GreekC"/>
    </font>
    <font>
      <b/>
      <sz val="8"/>
      <name val="GreekC"/>
    </font>
    <font>
      <u/>
      <sz val="8"/>
      <name val="Arial"/>
      <family val="2"/>
    </font>
    <font>
      <b/>
      <vertAlign val="subscript"/>
      <sz val="12"/>
      <name val="Arial"/>
      <family val="2"/>
    </font>
    <font>
      <b/>
      <vertAlign val="subscript"/>
      <sz val="12"/>
      <name val="Arial Narrow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2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2" borderId="5" xfId="0" applyFill="1" applyBorder="1" applyProtection="1">
      <protection locked="0"/>
    </xf>
    <xf numFmtId="2" fontId="0" fillId="0" borderId="5" xfId="0" applyNumberFormat="1" applyFill="1" applyBorder="1"/>
    <xf numFmtId="0" fontId="0" fillId="0" borderId="5" xfId="0" applyBorder="1"/>
    <xf numFmtId="2" fontId="0" fillId="0" borderId="5" xfId="0" applyNumberFormat="1" applyBorder="1"/>
    <xf numFmtId="0" fontId="3" fillId="0" borderId="3" xfId="0" applyFont="1" applyBorder="1"/>
    <xf numFmtId="0" fontId="1" fillId="0" borderId="5" xfId="0" applyFont="1" applyBorder="1"/>
    <xf numFmtId="0" fontId="1" fillId="0" borderId="0" xfId="0" applyFont="1"/>
    <xf numFmtId="0" fontId="0" fillId="0" borderId="4" xfId="0" applyBorder="1"/>
    <xf numFmtId="2" fontId="0" fillId="0" borderId="4" xfId="0" applyNumberFormat="1" applyBorder="1"/>
    <xf numFmtId="2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0" fontId="3" fillId="0" borderId="6" xfId="0" applyFont="1" applyBorder="1"/>
    <xf numFmtId="2" fontId="0" fillId="0" borderId="7" xfId="0" applyNumberFormat="1" applyBorder="1"/>
    <xf numFmtId="0" fontId="1" fillId="0" borderId="0" xfId="0" applyFont="1" applyFill="1" applyBorder="1"/>
    <xf numFmtId="0" fontId="6" fillId="0" borderId="2" xfId="0" applyFont="1" applyBorder="1" applyAlignment="1">
      <alignment horizontal="center"/>
    </xf>
    <xf numFmtId="2" fontId="0" fillId="2" borderId="5" xfId="0" applyNumberFormat="1" applyFill="1" applyBorder="1" applyProtection="1">
      <protection locked="0"/>
    </xf>
    <xf numFmtId="0" fontId="3" fillId="0" borderId="8" xfId="0" applyFont="1" applyBorder="1"/>
    <xf numFmtId="0" fontId="3" fillId="0" borderId="4" xfId="0" applyFont="1" applyBorder="1"/>
    <xf numFmtId="0" fontId="8" fillId="0" borderId="0" xfId="0" applyFont="1" applyAlignment="1"/>
    <xf numFmtId="0" fontId="9" fillId="0" borderId="0" xfId="0" applyFont="1"/>
    <xf numFmtId="0" fontId="8" fillId="0" borderId="0" xfId="0" applyFont="1" applyAlignment="1">
      <alignment horizontal="left"/>
    </xf>
    <xf numFmtId="0" fontId="8" fillId="0" borderId="0" xfId="0" applyFont="1"/>
    <xf numFmtId="0" fontId="10" fillId="0" borderId="0" xfId="0" applyFont="1"/>
    <xf numFmtId="0" fontId="3" fillId="2" borderId="5" xfId="0" applyFon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3" xfId="0" applyBorder="1"/>
    <xf numFmtId="0" fontId="0" fillId="0" borderId="0" xfId="0" quotePrefix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2" borderId="17" xfId="0" applyFill="1" applyBorder="1" applyProtection="1">
      <protection locked="0"/>
    </xf>
    <xf numFmtId="0" fontId="8" fillId="0" borderId="12" xfId="0" applyFont="1" applyBorder="1"/>
    <xf numFmtId="0" fontId="1" fillId="0" borderId="0" xfId="0" applyFont="1" applyBorder="1"/>
    <xf numFmtId="0" fontId="0" fillId="0" borderId="0" xfId="0" applyFill="1" applyBorder="1"/>
    <xf numFmtId="0" fontId="0" fillId="0" borderId="10" xfId="0" applyFill="1" applyBorder="1" applyAlignment="1">
      <alignment horizontal="right"/>
    </xf>
    <xf numFmtId="0" fontId="0" fillId="0" borderId="10" xfId="0" applyFill="1" applyBorder="1"/>
    <xf numFmtId="0" fontId="1" fillId="0" borderId="12" xfId="0" applyFont="1" applyBorder="1"/>
    <xf numFmtId="0" fontId="0" fillId="0" borderId="0" xfId="0" applyFill="1" applyBorder="1" applyAlignment="1">
      <alignment horizontal="right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11" fillId="0" borderId="12" xfId="0" applyFont="1" applyBorder="1"/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Fill="1" applyBorder="1"/>
    <xf numFmtId="0" fontId="0" fillId="0" borderId="18" xfId="0" applyBorder="1" applyAlignment="1">
      <alignment horizontal="center" vertical="center"/>
    </xf>
    <xf numFmtId="0" fontId="0" fillId="0" borderId="18" xfId="0" applyBorder="1"/>
    <xf numFmtId="0" fontId="0" fillId="0" borderId="0" xfId="0" applyBorder="1" applyAlignment="1">
      <alignment vertical="center"/>
    </xf>
    <xf numFmtId="0" fontId="0" fillId="0" borderId="19" xfId="0" applyBorder="1"/>
    <xf numFmtId="0" fontId="1" fillId="0" borderId="14" xfId="0" applyFont="1" applyBorder="1"/>
    <xf numFmtId="0" fontId="1" fillId="0" borderId="15" xfId="0" applyFont="1" applyBorder="1"/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31" xfId="0" applyFill="1" applyBorder="1" applyProtection="1">
      <protection locked="0"/>
    </xf>
    <xf numFmtId="0" fontId="0" fillId="2" borderId="32" xfId="0" applyFill="1" applyBorder="1" applyProtection="1">
      <protection locked="0"/>
    </xf>
    <xf numFmtId="0" fontId="0" fillId="2" borderId="33" xfId="0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0" borderId="34" xfId="0" applyNumberFormat="1" applyBorder="1"/>
    <xf numFmtId="0" fontId="0" fillId="2" borderId="35" xfId="0" applyFill="1" applyBorder="1" applyProtection="1">
      <protection locked="0"/>
    </xf>
    <xf numFmtId="0" fontId="0" fillId="2" borderId="36" xfId="0" applyFill="1" applyBorder="1" applyProtection="1">
      <protection locked="0"/>
    </xf>
    <xf numFmtId="0" fontId="0" fillId="2" borderId="37" xfId="0" applyFill="1" applyBorder="1" applyProtection="1">
      <protection locked="0"/>
    </xf>
    <xf numFmtId="0" fontId="0" fillId="2" borderId="38" xfId="0" applyFill="1" applyBorder="1" applyProtection="1">
      <protection locked="0"/>
    </xf>
    <xf numFmtId="0" fontId="0" fillId="2" borderId="39" xfId="0" applyFill="1" applyBorder="1" applyProtection="1">
      <protection locked="0"/>
    </xf>
    <xf numFmtId="0" fontId="0" fillId="2" borderId="40" xfId="0" applyFill="1" applyBorder="1" applyProtection="1">
      <protection locked="0"/>
    </xf>
    <xf numFmtId="0" fontId="0" fillId="2" borderId="41" xfId="0" applyFill="1" applyBorder="1" applyProtection="1"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quotePrefix="1" applyAlignment="1">
      <alignment horizontal="center"/>
    </xf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0" xfId="0" applyBorder="1" applyAlignment="1">
      <alignment horizontal="left"/>
    </xf>
    <xf numFmtId="0" fontId="0" fillId="0" borderId="45" xfId="0" applyBorder="1" applyAlignment="1">
      <alignment horizontal="center"/>
    </xf>
    <xf numFmtId="0" fontId="0" fillId="0" borderId="46" xfId="0" applyBorder="1"/>
    <xf numFmtId="0" fontId="0" fillId="0" borderId="45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1" fillId="3" borderId="1" xfId="0" applyFont="1" applyFill="1" applyBorder="1"/>
    <xf numFmtId="0" fontId="1" fillId="3" borderId="18" xfId="0" applyFont="1" applyFill="1" applyBorder="1"/>
    <xf numFmtId="0" fontId="1" fillId="3" borderId="50" xfId="0" applyFont="1" applyFill="1" applyBorder="1"/>
    <xf numFmtId="0" fontId="1" fillId="3" borderId="51" xfId="0" applyFont="1" applyFill="1" applyBorder="1"/>
    <xf numFmtId="0" fontId="1" fillId="3" borderId="0" xfId="0" applyFont="1" applyFill="1" applyBorder="1"/>
    <xf numFmtId="0" fontId="1" fillId="3" borderId="26" xfId="0" applyFont="1" applyFill="1" applyBorder="1"/>
    <xf numFmtId="0" fontId="1" fillId="3" borderId="0" xfId="0" applyFont="1" applyFill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5" xfId="0" applyFill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" fillId="3" borderId="3" xfId="0" applyFont="1" applyFill="1" applyBorder="1"/>
    <xf numFmtId="0" fontId="1" fillId="3" borderId="52" xfId="0" applyFont="1" applyFill="1" applyBorder="1"/>
    <xf numFmtId="0" fontId="1" fillId="3" borderId="33" xfId="0" applyFont="1" applyFill="1" applyBorder="1"/>
    <xf numFmtId="0" fontId="15" fillId="0" borderId="46" xfId="0" applyFont="1" applyBorder="1" applyAlignment="1">
      <alignment horizontal="left"/>
    </xf>
    <xf numFmtId="0" fontId="0" fillId="0" borderId="46" xfId="0" applyBorder="1" applyAlignment="1"/>
    <xf numFmtId="0" fontId="0" fillId="0" borderId="0" xfId="0" applyBorder="1" applyAlignment="1"/>
    <xf numFmtId="0" fontId="0" fillId="0" borderId="12" xfId="0" applyBorder="1" applyAlignment="1"/>
    <xf numFmtId="0" fontId="3" fillId="0" borderId="12" xfId="0" applyFont="1" applyBorder="1"/>
    <xf numFmtId="0" fontId="0" fillId="3" borderId="53" xfId="0" applyFill="1" applyBorder="1"/>
    <xf numFmtId="0" fontId="0" fillId="3" borderId="54" xfId="0" applyFill="1" applyBorder="1"/>
    <xf numFmtId="0" fontId="0" fillId="3" borderId="55" xfId="0" applyFill="1" applyBorder="1"/>
    <xf numFmtId="0" fontId="3" fillId="0" borderId="0" xfId="0" applyFont="1" applyBorder="1" applyAlignment="1"/>
    <xf numFmtId="0" fontId="0" fillId="0" borderId="13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0" fontId="0" fillId="0" borderId="0" xfId="0" applyNumberFormat="1"/>
    <xf numFmtId="0" fontId="0" fillId="0" borderId="1" xfId="0" applyBorder="1"/>
    <xf numFmtId="2" fontId="0" fillId="0" borderId="18" xfId="0" applyNumberFormat="1" applyBorder="1"/>
    <xf numFmtId="0" fontId="0" fillId="0" borderId="50" xfId="0" applyBorder="1"/>
    <xf numFmtId="0" fontId="0" fillId="0" borderId="51" xfId="0" applyBorder="1"/>
    <xf numFmtId="2" fontId="0" fillId="0" borderId="0" xfId="0" quotePrefix="1" applyNumberFormat="1" applyBorder="1" applyAlignment="1">
      <alignment horizontal="center"/>
    </xf>
    <xf numFmtId="0" fontId="0" fillId="0" borderId="26" xfId="0" applyBorder="1"/>
    <xf numFmtId="2" fontId="0" fillId="0" borderId="0" xfId="0" applyNumberFormat="1" applyBorder="1"/>
    <xf numFmtId="0" fontId="3" fillId="0" borderId="51" xfId="0" applyFont="1" applyBorder="1"/>
    <xf numFmtId="0" fontId="0" fillId="0" borderId="52" xfId="0" applyBorder="1"/>
    <xf numFmtId="2" fontId="0" fillId="0" borderId="52" xfId="0" applyNumberFormat="1" applyBorder="1"/>
    <xf numFmtId="0" fontId="0" fillId="0" borderId="33" xfId="0" applyBorder="1"/>
    <xf numFmtId="0" fontId="0" fillId="0" borderId="8" xfId="0" applyBorder="1" applyAlignment="1">
      <alignment horizontal="center"/>
    </xf>
    <xf numFmtId="0" fontId="0" fillId="0" borderId="51" xfId="0" applyFill="1" applyBorder="1"/>
    <xf numFmtId="0" fontId="0" fillId="0" borderId="33" xfId="0" applyBorder="1" applyAlignment="1">
      <alignment horizontal="center"/>
    </xf>
    <xf numFmtId="0" fontId="3" fillId="0" borderId="0" xfId="0" applyFont="1" applyBorder="1"/>
    <xf numFmtId="0" fontId="0" fillId="0" borderId="2" xfId="0" applyBorder="1" applyAlignment="1">
      <alignment horizontal="left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2" fontId="0" fillId="0" borderId="17" xfId="0" applyNumberFormat="1" applyBorder="1"/>
    <xf numFmtId="0" fontId="0" fillId="0" borderId="0" xfId="0" applyFill="1"/>
    <xf numFmtId="0" fontId="5" fillId="0" borderId="0" xfId="0" applyFont="1" applyAlignment="1">
      <alignment horizontal="center"/>
    </xf>
    <xf numFmtId="0" fontId="0" fillId="0" borderId="0" xfId="0" quotePrefix="1" applyAlignment="1">
      <alignment horizontal="right"/>
    </xf>
    <xf numFmtId="0" fontId="0" fillId="0" borderId="17" xfId="0" applyBorder="1"/>
    <xf numFmtId="0" fontId="3" fillId="0" borderId="26" xfId="0" applyFont="1" applyBorder="1" applyAlignment="1">
      <alignment horizontal="center"/>
    </xf>
    <xf numFmtId="0" fontId="5" fillId="0" borderId="0" xfId="0" applyFont="1"/>
    <xf numFmtId="0" fontId="3" fillId="0" borderId="0" xfId="0" applyFont="1" applyAlignment="1"/>
    <xf numFmtId="0" fontId="0" fillId="3" borderId="1" xfId="0" applyFill="1" applyBorder="1"/>
    <xf numFmtId="0" fontId="0" fillId="3" borderId="18" xfId="0" applyFill="1" applyBorder="1"/>
    <xf numFmtId="0" fontId="0" fillId="3" borderId="50" xfId="0" applyFill="1" applyBorder="1"/>
    <xf numFmtId="0" fontId="0" fillId="3" borderId="51" xfId="0" applyFill="1" applyBorder="1"/>
    <xf numFmtId="0" fontId="0" fillId="3" borderId="0" xfId="0" applyFill="1" applyBorder="1"/>
    <xf numFmtId="0" fontId="0" fillId="3" borderId="26" xfId="0" applyFill="1" applyBorder="1"/>
    <xf numFmtId="0" fontId="14" fillId="3" borderId="51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4" fillId="3" borderId="51" xfId="0" applyFont="1" applyFill="1" applyBorder="1"/>
    <xf numFmtId="0" fontId="0" fillId="3" borderId="3" xfId="0" applyFill="1" applyBorder="1"/>
    <xf numFmtId="0" fontId="0" fillId="3" borderId="52" xfId="0" applyFill="1" applyBorder="1"/>
    <xf numFmtId="0" fontId="0" fillId="3" borderId="33" xfId="0" applyFill="1" applyBorder="1"/>
    <xf numFmtId="0" fontId="15" fillId="0" borderId="0" xfId="0" applyFont="1"/>
    <xf numFmtId="0" fontId="0" fillId="0" borderId="56" xfId="0" applyBorder="1"/>
    <xf numFmtId="0" fontId="3" fillId="0" borderId="0" xfId="0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5" fillId="0" borderId="51" xfId="0" applyFont="1" applyBorder="1"/>
    <xf numFmtId="0" fontId="15" fillId="0" borderId="3" xfId="0" applyFont="1" applyBorder="1"/>
    <xf numFmtId="2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2" fontId="3" fillId="0" borderId="57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3" fillId="0" borderId="58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21" fillId="0" borderId="0" xfId="0" applyNumberFormat="1" applyFont="1" applyAlignment="1">
      <alignment horizontal="left" vertical="center"/>
    </xf>
    <xf numFmtId="2" fontId="11" fillId="0" borderId="0" xfId="0" applyNumberFormat="1" applyFont="1" applyAlignment="1">
      <alignment horizontal="left" vertical="center"/>
    </xf>
    <xf numFmtId="2" fontId="3" fillId="0" borderId="59" xfId="0" applyNumberFormat="1" applyFont="1" applyBorder="1" applyAlignment="1">
      <alignment horizontal="center" vertical="center" wrapText="1"/>
    </xf>
    <xf numFmtId="0" fontId="0" fillId="0" borderId="9" xfId="0" applyBorder="1" applyAlignment="1"/>
    <xf numFmtId="0" fontId="23" fillId="0" borderId="12" xfId="0" applyFont="1" applyBorder="1" applyAlignment="1">
      <alignment horizontal="left"/>
    </xf>
    <xf numFmtId="0" fontId="24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0" fillId="0" borderId="50" xfId="0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Border="1" applyAlignment="1"/>
    <xf numFmtId="0" fontId="26" fillId="0" borderId="1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8" fillId="0" borderId="12" xfId="0" applyFont="1" applyBorder="1"/>
    <xf numFmtId="0" fontId="2" fillId="0" borderId="13" xfId="0" applyFont="1" applyBorder="1"/>
    <xf numFmtId="0" fontId="26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6" fillId="0" borderId="12" xfId="0" applyFont="1" applyBorder="1"/>
    <xf numFmtId="0" fontId="26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0" xfId="0" applyFont="1" applyBorder="1"/>
    <xf numFmtId="0" fontId="0" fillId="0" borderId="60" xfId="0" applyBorder="1"/>
    <xf numFmtId="0" fontId="2" fillId="0" borderId="18" xfId="0" applyFont="1" applyBorder="1"/>
    <xf numFmtId="0" fontId="9" fillId="0" borderId="0" xfId="0" applyFont="1" applyBorder="1" applyAlignment="1"/>
    <xf numFmtId="0" fontId="30" fillId="0" borderId="0" xfId="0" applyFont="1" applyBorder="1" applyAlignment="1">
      <alignment horizontal="center"/>
    </xf>
    <xf numFmtId="0" fontId="28" fillId="0" borderId="12" xfId="0" applyFont="1" applyBorder="1" applyAlignment="1">
      <alignment horizontal="right"/>
    </xf>
    <xf numFmtId="0" fontId="28" fillId="0" borderId="12" xfId="0" applyFont="1" applyBorder="1" applyAlignment="1">
      <alignment vertical="justify" wrapText="1"/>
    </xf>
    <xf numFmtId="0" fontId="28" fillId="0" borderId="0" xfId="0" applyFont="1" applyBorder="1" applyAlignment="1">
      <alignment vertical="justify" wrapText="1"/>
    </xf>
    <xf numFmtId="2" fontId="2" fillId="0" borderId="13" xfId="0" applyNumberFormat="1" applyFont="1" applyBorder="1"/>
    <xf numFmtId="0" fontId="2" fillId="0" borderId="14" xfId="0" applyFont="1" applyBorder="1"/>
    <xf numFmtId="0" fontId="2" fillId="0" borderId="35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61" xfId="0" applyBorder="1"/>
    <xf numFmtId="0" fontId="0" fillId="0" borderId="62" xfId="0" applyBorder="1"/>
    <xf numFmtId="0" fontId="0" fillId="0" borderId="35" xfId="0" applyBorder="1"/>
    <xf numFmtId="0" fontId="0" fillId="0" borderId="63" xfId="0" applyBorder="1"/>
    <xf numFmtId="0" fontId="0" fillId="0" borderId="20" xfId="0" applyBorder="1"/>
    <xf numFmtId="0" fontId="0" fillId="0" borderId="23" xfId="0" applyBorder="1"/>
    <xf numFmtId="0" fontId="0" fillId="0" borderId="53" xfId="0" applyBorder="1"/>
    <xf numFmtId="0" fontId="0" fillId="0" borderId="24" xfId="0" applyBorder="1"/>
    <xf numFmtId="0" fontId="0" fillId="0" borderId="8" xfId="0" applyBorder="1"/>
    <xf numFmtId="0" fontId="0" fillId="0" borderId="54" xfId="0" applyBorder="1"/>
    <xf numFmtId="0" fontId="0" fillId="0" borderId="31" xfId="0" applyBorder="1"/>
    <xf numFmtId="0" fontId="2" fillId="0" borderId="0" xfId="0" applyFont="1" applyAlignment="1"/>
    <xf numFmtId="0" fontId="2" fillId="0" borderId="52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0" fillId="0" borderId="64" xfId="0" applyBorder="1"/>
    <xf numFmtId="0" fontId="0" fillId="0" borderId="64" xfId="0" applyBorder="1" applyAlignment="1">
      <alignment horizontal="center"/>
    </xf>
    <xf numFmtId="0" fontId="22" fillId="0" borderId="51" xfId="0" applyFont="1" applyBorder="1"/>
    <xf numFmtId="0" fontId="31" fillId="0" borderId="0" xfId="0" applyFont="1"/>
    <xf numFmtId="0" fontId="3" fillId="0" borderId="0" xfId="0" applyFont="1" applyBorder="1" applyAlignment="1">
      <alignment horizontal="left"/>
    </xf>
    <xf numFmtId="2" fontId="15" fillId="0" borderId="0" xfId="0" applyNumberFormat="1" applyFont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4" borderId="17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/>
    </xf>
    <xf numFmtId="2" fontId="17" fillId="0" borderId="65" xfId="0" applyNumberFormat="1" applyFont="1" applyFill="1" applyBorder="1" applyAlignment="1">
      <alignment horizontal="center" vertical="center"/>
    </xf>
    <xf numFmtId="2" fontId="17" fillId="0" borderId="66" xfId="0" applyNumberFormat="1" applyFont="1" applyFill="1" applyBorder="1" applyAlignment="1">
      <alignment horizontal="center" vertical="center"/>
    </xf>
    <xf numFmtId="2" fontId="32" fillId="0" borderId="58" xfId="0" applyNumberFormat="1" applyFont="1" applyBorder="1" applyAlignment="1">
      <alignment horizontal="center" vertical="center"/>
    </xf>
    <xf numFmtId="2" fontId="17" fillId="4" borderId="66" xfId="0" applyNumberFormat="1" applyFont="1" applyFill="1" applyBorder="1" applyAlignment="1">
      <alignment horizontal="center" vertical="center"/>
    </xf>
    <xf numFmtId="164" fontId="17" fillId="4" borderId="66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2" fontId="3" fillId="0" borderId="67" xfId="0" applyNumberFormat="1" applyFont="1" applyBorder="1" applyAlignment="1">
      <alignment horizontal="center" vertical="center"/>
    </xf>
    <xf numFmtId="164" fontId="12" fillId="4" borderId="68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2" fontId="9" fillId="0" borderId="0" xfId="0" applyNumberFormat="1" applyFont="1" applyBorder="1" applyAlignment="1">
      <alignment horizontal="left" vertical="center"/>
    </xf>
    <xf numFmtId="0" fontId="35" fillId="0" borderId="0" xfId="0" applyFont="1"/>
    <xf numFmtId="0" fontId="0" fillId="6" borderId="5" xfId="0" applyFill="1" applyBorder="1" applyProtection="1">
      <protection locked="0"/>
    </xf>
    <xf numFmtId="0" fontId="5" fillId="2" borderId="5" xfId="0" applyFont="1" applyFill="1" applyBorder="1" applyProtection="1">
      <protection locked="0"/>
    </xf>
    <xf numFmtId="0" fontId="3" fillId="0" borderId="0" xfId="0" applyFont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46" xfId="0" applyBorder="1" applyAlignment="1">
      <alignment horizontal="left"/>
    </xf>
    <xf numFmtId="0" fontId="0" fillId="0" borderId="0" xfId="0" applyBorder="1" applyAlignment="1">
      <alignment horizontal="left"/>
    </xf>
    <xf numFmtId="0" fontId="12" fillId="0" borderId="5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46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42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14" fillId="0" borderId="0" xfId="0" applyFont="1" applyBorder="1" applyAlignment="1">
      <alignment horizontal="right" vertical="center"/>
    </xf>
    <xf numFmtId="0" fontId="0" fillId="0" borderId="5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quotePrefix="1" applyBorder="1" applyAlignment="1">
      <alignment horizontal="center"/>
    </xf>
    <xf numFmtId="2" fontId="0" fillId="0" borderId="70" xfId="0" applyNumberFormat="1" applyBorder="1" applyAlignment="1">
      <alignment horizontal="center"/>
    </xf>
    <xf numFmtId="2" fontId="0" fillId="0" borderId="7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69" xfId="0" quotePrefix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2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7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0" fontId="17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left"/>
    </xf>
    <xf numFmtId="0" fontId="17" fillId="0" borderId="78" xfId="0" applyFont="1" applyBorder="1" applyAlignment="1">
      <alignment horizontal="center"/>
    </xf>
    <xf numFmtId="0" fontId="17" fillId="0" borderId="79" xfId="0" applyFont="1" applyBorder="1" applyAlignment="1">
      <alignment horizontal="center"/>
    </xf>
    <xf numFmtId="0" fontId="17" fillId="0" borderId="8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8" fillId="0" borderId="12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 vertical="center"/>
    </xf>
    <xf numFmtId="0" fontId="28" fillId="0" borderId="1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6" fillId="0" borderId="12" xfId="0" applyFont="1" applyBorder="1" applyAlignment="1">
      <alignment horizontal="justify" vertical="center" wrapText="1"/>
    </xf>
    <xf numFmtId="0" fontId="26" fillId="0" borderId="0" xfId="0" applyFont="1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/>
    </xf>
    <xf numFmtId="0" fontId="9" fillId="0" borderId="75" xfId="0" applyFont="1" applyBorder="1" applyAlignment="1">
      <alignment horizontal="center"/>
    </xf>
    <xf numFmtId="0" fontId="2" fillId="0" borderId="7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78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0" fillId="0" borderId="55" xfId="0" applyBorder="1"/>
    <xf numFmtId="0" fontId="26" fillId="0" borderId="19" xfId="0" applyFont="1" applyBorder="1" applyAlignment="1">
      <alignment horizontal="center" vertical="center" wrapText="1"/>
    </xf>
    <xf numFmtId="0" fontId="0" fillId="0" borderId="61" xfId="0" applyBorder="1"/>
    <xf numFmtId="0" fontId="26" fillId="0" borderId="73" xfId="0" applyFont="1" applyBorder="1" applyAlignment="1">
      <alignment horizontal="left" vertical="center" wrapText="1"/>
    </xf>
    <xf numFmtId="0" fontId="0" fillId="0" borderId="74" xfId="0" applyBorder="1" applyAlignment="1">
      <alignment horizontal="left" vertical="center" wrapText="1"/>
    </xf>
    <xf numFmtId="0" fontId="0" fillId="0" borderId="75" xfId="0" applyBorder="1" applyAlignment="1">
      <alignment horizontal="left" vertical="center" wrapText="1"/>
    </xf>
    <xf numFmtId="0" fontId="2" fillId="0" borderId="76" xfId="0" applyFont="1" applyBorder="1" applyAlignment="1">
      <alignment horizontal="justify" vertical="center" wrapText="1"/>
    </xf>
    <xf numFmtId="0" fontId="2" fillId="0" borderId="74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5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16</xdr:row>
      <xdr:rowOff>47625</xdr:rowOff>
    </xdr:from>
    <xdr:to>
      <xdr:col>0</xdr:col>
      <xdr:colOff>361950</xdr:colOff>
      <xdr:row>16</xdr:row>
      <xdr:rowOff>133350</xdr:rowOff>
    </xdr:to>
    <xdr:sp macro="" textlink="">
      <xdr:nvSpPr>
        <xdr:cNvPr id="1130" name="Rectangle 1"/>
        <xdr:cNvSpPr>
          <a:spLocks noChangeArrowheads="1"/>
        </xdr:cNvSpPr>
      </xdr:nvSpPr>
      <xdr:spPr bwMode="auto">
        <a:xfrm>
          <a:off x="257175" y="2638425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257175</xdr:colOff>
      <xdr:row>17</xdr:row>
      <xdr:rowOff>47625</xdr:rowOff>
    </xdr:from>
    <xdr:to>
      <xdr:col>0</xdr:col>
      <xdr:colOff>361950</xdr:colOff>
      <xdr:row>17</xdr:row>
      <xdr:rowOff>133350</xdr:rowOff>
    </xdr:to>
    <xdr:sp macro="" textlink="">
      <xdr:nvSpPr>
        <xdr:cNvPr id="1131" name="Rectangle 2"/>
        <xdr:cNvSpPr>
          <a:spLocks noChangeArrowheads="1"/>
        </xdr:cNvSpPr>
      </xdr:nvSpPr>
      <xdr:spPr bwMode="auto">
        <a:xfrm>
          <a:off x="257175" y="2800350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257175</xdr:colOff>
      <xdr:row>18</xdr:row>
      <xdr:rowOff>47625</xdr:rowOff>
    </xdr:from>
    <xdr:to>
      <xdr:col>0</xdr:col>
      <xdr:colOff>361950</xdr:colOff>
      <xdr:row>18</xdr:row>
      <xdr:rowOff>133350</xdr:rowOff>
    </xdr:to>
    <xdr:sp macro="" textlink="">
      <xdr:nvSpPr>
        <xdr:cNvPr id="1132" name="Rectangle 3"/>
        <xdr:cNvSpPr>
          <a:spLocks noChangeArrowheads="1"/>
        </xdr:cNvSpPr>
      </xdr:nvSpPr>
      <xdr:spPr bwMode="auto">
        <a:xfrm>
          <a:off x="257175" y="2962275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40</xdr:row>
      <xdr:rowOff>28575</xdr:rowOff>
    </xdr:from>
    <xdr:to>
      <xdr:col>0</xdr:col>
      <xdr:colOff>561975</xdr:colOff>
      <xdr:row>40</xdr:row>
      <xdr:rowOff>142875</xdr:rowOff>
    </xdr:to>
    <xdr:sp macro="" textlink="">
      <xdr:nvSpPr>
        <xdr:cNvPr id="2294" name="Rectangle 1"/>
        <xdr:cNvSpPr>
          <a:spLocks noChangeArrowheads="1"/>
        </xdr:cNvSpPr>
      </xdr:nvSpPr>
      <xdr:spPr bwMode="auto">
        <a:xfrm>
          <a:off x="371475" y="656272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42</xdr:row>
      <xdr:rowOff>28575</xdr:rowOff>
    </xdr:from>
    <xdr:to>
      <xdr:col>0</xdr:col>
      <xdr:colOff>561975</xdr:colOff>
      <xdr:row>42</xdr:row>
      <xdr:rowOff>142875</xdr:rowOff>
    </xdr:to>
    <xdr:sp macro="" textlink="">
      <xdr:nvSpPr>
        <xdr:cNvPr id="2295" name="Rectangle 2"/>
        <xdr:cNvSpPr>
          <a:spLocks noChangeArrowheads="1"/>
        </xdr:cNvSpPr>
      </xdr:nvSpPr>
      <xdr:spPr bwMode="auto">
        <a:xfrm>
          <a:off x="371475" y="688657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43</xdr:row>
      <xdr:rowOff>28575</xdr:rowOff>
    </xdr:from>
    <xdr:to>
      <xdr:col>0</xdr:col>
      <xdr:colOff>561975</xdr:colOff>
      <xdr:row>43</xdr:row>
      <xdr:rowOff>142875</xdr:rowOff>
    </xdr:to>
    <xdr:sp macro="" textlink="">
      <xdr:nvSpPr>
        <xdr:cNvPr id="2296" name="Rectangle 3"/>
        <xdr:cNvSpPr>
          <a:spLocks noChangeArrowheads="1"/>
        </xdr:cNvSpPr>
      </xdr:nvSpPr>
      <xdr:spPr bwMode="auto">
        <a:xfrm>
          <a:off x="371475" y="7048500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44</xdr:row>
      <xdr:rowOff>28575</xdr:rowOff>
    </xdr:from>
    <xdr:to>
      <xdr:col>0</xdr:col>
      <xdr:colOff>561975</xdr:colOff>
      <xdr:row>44</xdr:row>
      <xdr:rowOff>142875</xdr:rowOff>
    </xdr:to>
    <xdr:sp macro="" textlink="">
      <xdr:nvSpPr>
        <xdr:cNvPr id="2297" name="Rectangle 4"/>
        <xdr:cNvSpPr>
          <a:spLocks noChangeArrowheads="1"/>
        </xdr:cNvSpPr>
      </xdr:nvSpPr>
      <xdr:spPr bwMode="auto">
        <a:xfrm>
          <a:off x="371475" y="721042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45</xdr:row>
      <xdr:rowOff>28575</xdr:rowOff>
    </xdr:from>
    <xdr:to>
      <xdr:col>0</xdr:col>
      <xdr:colOff>561975</xdr:colOff>
      <xdr:row>45</xdr:row>
      <xdr:rowOff>142875</xdr:rowOff>
    </xdr:to>
    <xdr:sp macro="" textlink="">
      <xdr:nvSpPr>
        <xdr:cNvPr id="2298" name="Rectangle 5"/>
        <xdr:cNvSpPr>
          <a:spLocks noChangeArrowheads="1"/>
        </xdr:cNvSpPr>
      </xdr:nvSpPr>
      <xdr:spPr bwMode="auto">
        <a:xfrm>
          <a:off x="371475" y="7372350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41</xdr:row>
      <xdr:rowOff>28575</xdr:rowOff>
    </xdr:from>
    <xdr:to>
      <xdr:col>0</xdr:col>
      <xdr:colOff>561975</xdr:colOff>
      <xdr:row>41</xdr:row>
      <xdr:rowOff>142875</xdr:rowOff>
    </xdr:to>
    <xdr:sp macro="" textlink="">
      <xdr:nvSpPr>
        <xdr:cNvPr id="2299" name="Rectangle 6"/>
        <xdr:cNvSpPr>
          <a:spLocks noChangeArrowheads="1"/>
        </xdr:cNvSpPr>
      </xdr:nvSpPr>
      <xdr:spPr bwMode="auto">
        <a:xfrm>
          <a:off x="371475" y="6724650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46</xdr:row>
      <xdr:rowOff>28575</xdr:rowOff>
    </xdr:from>
    <xdr:to>
      <xdr:col>0</xdr:col>
      <xdr:colOff>561975</xdr:colOff>
      <xdr:row>46</xdr:row>
      <xdr:rowOff>142875</xdr:rowOff>
    </xdr:to>
    <xdr:sp macro="" textlink="">
      <xdr:nvSpPr>
        <xdr:cNvPr id="2300" name="Rectangle 7"/>
        <xdr:cNvSpPr>
          <a:spLocks noChangeArrowheads="1"/>
        </xdr:cNvSpPr>
      </xdr:nvSpPr>
      <xdr:spPr bwMode="auto">
        <a:xfrm>
          <a:off x="371475" y="753427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opLeftCell="A4" workbookViewId="0">
      <selection activeCell="D45" sqref="D45"/>
    </sheetView>
  </sheetViews>
  <sheetFormatPr defaultRowHeight="12.75"/>
  <cols>
    <col min="2" max="2" width="49.140625" bestFit="1" customWidth="1"/>
  </cols>
  <sheetData>
    <row r="1" spans="1:6">
      <c r="A1" s="276" t="s">
        <v>0</v>
      </c>
      <c r="B1" s="276"/>
      <c r="C1" s="276"/>
      <c r="D1" s="276"/>
      <c r="E1" s="276"/>
      <c r="F1" s="276"/>
    </row>
    <row r="2" spans="1:6">
      <c r="A2" s="276" t="s">
        <v>1</v>
      </c>
      <c r="B2" s="276"/>
      <c r="C2" s="276"/>
      <c r="D2" s="276"/>
      <c r="E2" s="276"/>
      <c r="F2" s="276"/>
    </row>
    <row r="6" spans="1:6">
      <c r="B6" s="2" t="s">
        <v>2</v>
      </c>
      <c r="C6" s="3" t="s">
        <v>3</v>
      </c>
      <c r="D6" s="3" t="s">
        <v>4</v>
      </c>
      <c r="E6" s="3" t="s">
        <v>5</v>
      </c>
    </row>
    <row r="7" spans="1:6" ht="14.25">
      <c r="B7" s="4"/>
      <c r="C7" s="5" t="s">
        <v>30</v>
      </c>
      <c r="D7" s="5" t="s">
        <v>31</v>
      </c>
      <c r="E7" s="5" t="s">
        <v>6</v>
      </c>
    </row>
    <row r="8" spans="1:6">
      <c r="B8" s="6" t="s">
        <v>512</v>
      </c>
      <c r="C8" s="6">
        <v>7.77</v>
      </c>
      <c r="D8" s="6">
        <v>0.36</v>
      </c>
      <c r="E8" s="7">
        <f t="shared" ref="E8:E14" si="0">C8*D8</f>
        <v>2.7971999999999997</v>
      </c>
    </row>
    <row r="9" spans="1:6">
      <c r="B9" s="6" t="s">
        <v>513</v>
      </c>
      <c r="C9" s="6">
        <v>8.6999999999999993</v>
      </c>
      <c r="D9" s="6">
        <v>0.41</v>
      </c>
      <c r="E9" s="7">
        <f t="shared" si="0"/>
        <v>3.5669999999999993</v>
      </c>
    </row>
    <row r="10" spans="1:6">
      <c r="B10" s="6" t="s">
        <v>514</v>
      </c>
      <c r="C10" s="6">
        <v>2.04</v>
      </c>
      <c r="D10" s="6">
        <v>0.45</v>
      </c>
      <c r="E10" s="7">
        <f t="shared" si="0"/>
        <v>0.91800000000000004</v>
      </c>
    </row>
    <row r="11" spans="1:6">
      <c r="B11" s="6"/>
      <c r="C11" s="6"/>
      <c r="D11" s="6"/>
      <c r="E11" s="7">
        <f t="shared" si="0"/>
        <v>0</v>
      </c>
    </row>
    <row r="12" spans="1:6">
      <c r="B12" s="6"/>
      <c r="C12" s="6"/>
      <c r="D12" s="6"/>
      <c r="E12" s="7">
        <f t="shared" si="0"/>
        <v>0</v>
      </c>
    </row>
    <row r="13" spans="1:6">
      <c r="B13" s="6"/>
      <c r="C13" s="6"/>
      <c r="D13" s="6"/>
      <c r="E13" s="7">
        <f t="shared" si="0"/>
        <v>0</v>
      </c>
    </row>
    <row r="14" spans="1:6">
      <c r="B14" s="6"/>
      <c r="C14" s="6"/>
      <c r="D14" s="6"/>
      <c r="E14" s="7">
        <f t="shared" si="0"/>
        <v>0</v>
      </c>
    </row>
    <row r="15" spans="1:6">
      <c r="D15" s="8" t="s">
        <v>7</v>
      </c>
      <c r="E15" s="9">
        <f>SUM(E8:E14)</f>
        <v>7.2821999999999987</v>
      </c>
    </row>
    <row r="17" spans="2:5">
      <c r="B17" s="2" t="s">
        <v>8</v>
      </c>
      <c r="C17" s="3" t="s">
        <v>3</v>
      </c>
      <c r="D17" s="3" t="s">
        <v>4</v>
      </c>
      <c r="E17" s="3" t="s">
        <v>5</v>
      </c>
    </row>
    <row r="18" spans="2:5" ht="14.25">
      <c r="B18" s="4"/>
      <c r="C18" s="5" t="s">
        <v>30</v>
      </c>
      <c r="D18" s="5" t="s">
        <v>31</v>
      </c>
      <c r="E18" s="5" t="s">
        <v>6</v>
      </c>
    </row>
    <row r="19" spans="2:5">
      <c r="B19" s="6"/>
      <c r="C19" s="6"/>
      <c r="D19" s="6"/>
      <c r="E19" s="7">
        <f>C19*D19</f>
        <v>0</v>
      </c>
    </row>
    <row r="20" spans="2:5">
      <c r="B20" s="6"/>
      <c r="C20" s="6"/>
      <c r="D20" s="6"/>
      <c r="E20" s="7">
        <f>C20*D20</f>
        <v>0</v>
      </c>
    </row>
    <row r="21" spans="2:5">
      <c r="B21" s="6"/>
      <c r="C21" s="6"/>
      <c r="D21" s="6"/>
      <c r="E21" s="7">
        <f>C21*D21</f>
        <v>0</v>
      </c>
    </row>
    <row r="22" spans="2:5">
      <c r="D22" s="8" t="s">
        <v>7</v>
      </c>
      <c r="E22" s="9">
        <f>SUM(E19:E21)</f>
        <v>0</v>
      </c>
    </row>
    <row r="24" spans="2:5">
      <c r="B24" s="2" t="s">
        <v>9</v>
      </c>
      <c r="C24" s="3" t="s">
        <v>3</v>
      </c>
      <c r="D24" s="3" t="s">
        <v>4</v>
      </c>
      <c r="E24" s="3" t="s">
        <v>5</v>
      </c>
    </row>
    <row r="25" spans="2:5" ht="14.25">
      <c r="B25" s="4"/>
      <c r="C25" s="5" t="s">
        <v>30</v>
      </c>
      <c r="D25" s="5" t="s">
        <v>31</v>
      </c>
      <c r="E25" s="5" t="s">
        <v>6</v>
      </c>
    </row>
    <row r="26" spans="2:5">
      <c r="B26" s="6"/>
      <c r="C26" s="6"/>
      <c r="D26" s="6"/>
      <c r="E26" s="7">
        <f>C26*D26</f>
        <v>0</v>
      </c>
    </row>
    <row r="27" spans="2:5">
      <c r="B27" s="6"/>
      <c r="C27" s="6"/>
      <c r="D27" s="6"/>
      <c r="E27" s="7">
        <f>C27*D27</f>
        <v>0</v>
      </c>
    </row>
    <row r="28" spans="2:5">
      <c r="B28" s="6"/>
      <c r="C28" s="6"/>
      <c r="D28" s="6"/>
      <c r="E28" s="7">
        <f>C28*D28</f>
        <v>0</v>
      </c>
    </row>
    <row r="29" spans="2:5">
      <c r="D29" s="8" t="s">
        <v>7</v>
      </c>
      <c r="E29" s="9">
        <f>SUM(E26:E28)</f>
        <v>0</v>
      </c>
    </row>
    <row r="31" spans="2:5">
      <c r="B31" s="2" t="s">
        <v>10</v>
      </c>
      <c r="C31" s="3" t="s">
        <v>11</v>
      </c>
      <c r="D31" s="3" t="s">
        <v>12</v>
      </c>
      <c r="E31" s="3" t="s">
        <v>13</v>
      </c>
    </row>
    <row r="32" spans="2:5">
      <c r="B32" s="10" t="s">
        <v>14</v>
      </c>
      <c r="C32" s="5" t="s">
        <v>15</v>
      </c>
      <c r="D32" s="5" t="s">
        <v>16</v>
      </c>
      <c r="E32" s="5" t="s">
        <v>6</v>
      </c>
    </row>
    <row r="33" spans="2:5">
      <c r="B33" s="6" t="s">
        <v>515</v>
      </c>
      <c r="C33" s="6">
        <v>4.0999999999999996</v>
      </c>
      <c r="D33" s="6">
        <v>2.5</v>
      </c>
      <c r="E33" s="7">
        <f>C33*D33</f>
        <v>10.25</v>
      </c>
    </row>
    <row r="34" spans="2:5">
      <c r="B34" s="6" t="s">
        <v>516</v>
      </c>
      <c r="C34" s="6">
        <v>3.3</v>
      </c>
      <c r="D34" s="6">
        <v>2.5</v>
      </c>
      <c r="E34" s="7">
        <f>C34*D34</f>
        <v>8.25</v>
      </c>
    </row>
    <row r="35" spans="2:5">
      <c r="B35" s="275" t="s">
        <v>533</v>
      </c>
      <c r="C35" s="6">
        <v>0.65</v>
      </c>
      <c r="D35" s="6">
        <v>2.5</v>
      </c>
      <c r="E35" s="7">
        <f>C35*D35</f>
        <v>1.625</v>
      </c>
    </row>
    <row r="36" spans="2:5">
      <c r="D36" s="8" t="s">
        <v>7</v>
      </c>
      <c r="E36" s="9">
        <f>SUM(E33:E35)</f>
        <v>20.125</v>
      </c>
    </row>
    <row r="38" spans="2:5">
      <c r="B38" s="2" t="s">
        <v>17</v>
      </c>
      <c r="C38" s="3" t="s">
        <v>18</v>
      </c>
      <c r="D38" s="3" t="s">
        <v>12</v>
      </c>
      <c r="E38" s="3" t="s">
        <v>13</v>
      </c>
    </row>
    <row r="39" spans="2:5">
      <c r="B39" s="4" t="s">
        <v>19</v>
      </c>
      <c r="C39" s="5" t="s">
        <v>15</v>
      </c>
      <c r="D39" s="5" t="s">
        <v>16</v>
      </c>
      <c r="E39" s="5" t="s">
        <v>6</v>
      </c>
    </row>
    <row r="40" spans="2:5">
      <c r="B40" s="8" t="s">
        <v>20</v>
      </c>
      <c r="C40" s="6">
        <v>7.69</v>
      </c>
      <c r="D40" s="6">
        <v>0.85</v>
      </c>
      <c r="E40" s="7">
        <f t="shared" ref="E40:E48" si="1">C40*D40</f>
        <v>6.5365000000000002</v>
      </c>
    </row>
    <row r="41" spans="2:5">
      <c r="B41" s="8" t="s">
        <v>511</v>
      </c>
      <c r="C41" s="274"/>
      <c r="D41" s="274"/>
      <c r="E41" s="7">
        <f t="shared" si="1"/>
        <v>0</v>
      </c>
    </row>
    <row r="42" spans="2:5">
      <c r="B42" s="8" t="s">
        <v>21</v>
      </c>
      <c r="C42" s="6">
        <v>7.69</v>
      </c>
      <c r="D42" s="6">
        <v>0.35</v>
      </c>
      <c r="E42" s="7">
        <f t="shared" si="1"/>
        <v>2.6915</v>
      </c>
    </row>
    <row r="43" spans="2:5">
      <c r="B43" s="8" t="s">
        <v>22</v>
      </c>
      <c r="C43" s="274"/>
      <c r="D43" s="274"/>
      <c r="E43" s="7">
        <f t="shared" si="1"/>
        <v>0</v>
      </c>
    </row>
    <row r="44" spans="2:5">
      <c r="B44" s="8" t="s">
        <v>23</v>
      </c>
      <c r="C44" s="274"/>
      <c r="D44" s="274"/>
      <c r="E44" s="7">
        <f t="shared" si="1"/>
        <v>0</v>
      </c>
    </row>
    <row r="45" spans="2:5">
      <c r="B45" s="8" t="s">
        <v>24</v>
      </c>
      <c r="C45" s="6">
        <v>3.14</v>
      </c>
      <c r="D45" s="6">
        <v>0.25</v>
      </c>
      <c r="E45" s="7">
        <f t="shared" si="1"/>
        <v>0.78500000000000003</v>
      </c>
    </row>
    <row r="46" spans="2:5">
      <c r="B46" s="8" t="s">
        <v>25</v>
      </c>
      <c r="C46" s="274"/>
      <c r="D46" s="274"/>
      <c r="E46" s="7">
        <f t="shared" si="1"/>
        <v>0</v>
      </c>
    </row>
    <row r="47" spans="2:5">
      <c r="B47" s="11" t="s">
        <v>26</v>
      </c>
      <c r="C47" s="6">
        <v>8.24</v>
      </c>
      <c r="D47" s="6">
        <v>0.2</v>
      </c>
      <c r="E47" s="7">
        <f t="shared" si="1"/>
        <v>1.6480000000000001</v>
      </c>
    </row>
    <row r="48" spans="2:5">
      <c r="B48" s="11" t="s">
        <v>27</v>
      </c>
      <c r="C48" s="274"/>
      <c r="D48" s="274"/>
      <c r="E48" s="7">
        <f t="shared" si="1"/>
        <v>0</v>
      </c>
    </row>
    <row r="49" spans="2:5">
      <c r="B49" s="12"/>
      <c r="D49" s="13" t="s">
        <v>7</v>
      </c>
      <c r="E49" s="14">
        <f>SUM(E40:E48)</f>
        <v>11.661</v>
      </c>
    </row>
    <row r="50" spans="2:5">
      <c r="B50" s="20"/>
      <c r="E50" s="15"/>
    </row>
    <row r="51" spans="2:5" ht="13.5" thickBot="1">
      <c r="B51" s="16" t="s">
        <v>28</v>
      </c>
      <c r="E51" s="15"/>
    </row>
    <row r="52" spans="2:5" ht="13.5" thickBot="1">
      <c r="B52" s="16" t="s">
        <v>29</v>
      </c>
      <c r="C52" s="17" t="s">
        <v>6</v>
      </c>
      <c r="D52" s="18" t="s">
        <v>7</v>
      </c>
      <c r="E52" s="19">
        <f>E15+E22+E29+E36+E49</f>
        <v>39.068199999999997</v>
      </c>
    </row>
    <row r="53" spans="2:5">
      <c r="B53" s="12"/>
    </row>
  </sheetData>
  <mergeCells count="2">
    <mergeCell ref="A1:F1"/>
    <mergeCell ref="A2:F2"/>
  </mergeCells>
  <phoneticPr fontId="2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3"/>
  <sheetViews>
    <sheetView tabSelected="1" topLeftCell="A13" workbookViewId="0">
      <selection activeCell="H14" sqref="H14"/>
    </sheetView>
  </sheetViews>
  <sheetFormatPr defaultRowHeight="12.75"/>
  <cols>
    <col min="6" max="8" width="10.5703125" bestFit="1" customWidth="1"/>
  </cols>
  <sheetData>
    <row r="1" spans="1:15">
      <c r="A1" s="276" t="s">
        <v>248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 spans="1:15">
      <c r="A2" s="276" t="s">
        <v>249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</row>
    <row r="3" spans="1: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>
      <c r="F5" s="279" t="s">
        <v>250</v>
      </c>
      <c r="G5" s="279"/>
      <c r="H5" s="279"/>
      <c r="I5" s="279"/>
      <c r="J5" s="279"/>
      <c r="K5" s="279"/>
      <c r="L5" s="279"/>
      <c r="M5" s="279"/>
    </row>
    <row r="7" spans="1:15">
      <c r="A7" t="s">
        <v>120</v>
      </c>
      <c r="F7" s="155" t="s">
        <v>377</v>
      </c>
      <c r="G7" s="155" t="s">
        <v>381</v>
      </c>
      <c r="H7" s="155" t="s">
        <v>380</v>
      </c>
      <c r="I7" s="155" t="s">
        <v>251</v>
      </c>
      <c r="J7" s="155" t="s">
        <v>251</v>
      </c>
      <c r="K7" s="155" t="s">
        <v>251</v>
      </c>
      <c r="L7" s="155" t="s">
        <v>251</v>
      </c>
      <c r="M7" s="155" t="s">
        <v>251</v>
      </c>
    </row>
    <row r="8" spans="1:15">
      <c r="F8" t="s">
        <v>529</v>
      </c>
      <c r="G8" t="s">
        <v>530</v>
      </c>
      <c r="H8" t="s">
        <v>531</v>
      </c>
    </row>
    <row r="9" spans="1:15" ht="14.25">
      <c r="A9" t="s">
        <v>252</v>
      </c>
      <c r="F9" s="6">
        <v>7.77</v>
      </c>
      <c r="G9" s="6">
        <v>8.6999999999999993</v>
      </c>
      <c r="H9" s="6">
        <v>2.04</v>
      </c>
      <c r="I9" s="6"/>
      <c r="J9" s="6"/>
      <c r="K9" s="6"/>
      <c r="L9" s="6"/>
      <c r="M9" s="6"/>
    </row>
    <row r="11" spans="1:15">
      <c r="F11" s="102" t="s">
        <v>64</v>
      </c>
      <c r="G11" s="102" t="s">
        <v>64</v>
      </c>
      <c r="H11" s="102" t="s">
        <v>64</v>
      </c>
      <c r="I11" s="102" t="s">
        <v>64</v>
      </c>
      <c r="J11" s="102" t="s">
        <v>64</v>
      </c>
      <c r="K11" s="102" t="s">
        <v>64</v>
      </c>
      <c r="L11" s="102" t="s">
        <v>64</v>
      </c>
      <c r="M11" s="102" t="s">
        <v>64</v>
      </c>
    </row>
    <row r="13" spans="1:15" ht="14.25">
      <c r="A13" t="s">
        <v>253</v>
      </c>
      <c r="F13" s="6">
        <f>FCIV.1a!D8</f>
        <v>0.36</v>
      </c>
      <c r="G13" s="6">
        <f>FCIV.1a!D9</f>
        <v>0.41</v>
      </c>
      <c r="H13" s="6">
        <f>FCIV.1a!D10</f>
        <v>0.45</v>
      </c>
      <c r="I13" s="6"/>
      <c r="J13" s="6"/>
      <c r="K13" s="6"/>
      <c r="L13" s="6"/>
      <c r="M13" s="6"/>
    </row>
    <row r="15" spans="1:15">
      <c r="F15" s="102" t="s">
        <v>64</v>
      </c>
      <c r="G15" s="102" t="s">
        <v>64</v>
      </c>
      <c r="H15" s="102" t="s">
        <v>64</v>
      </c>
      <c r="I15" s="102" t="s">
        <v>64</v>
      </c>
      <c r="J15" s="102" t="s">
        <v>64</v>
      </c>
      <c r="K15" s="102" t="s">
        <v>64</v>
      </c>
      <c r="L15" s="102" t="s">
        <v>64</v>
      </c>
      <c r="M15" s="102" t="s">
        <v>64</v>
      </c>
    </row>
    <row r="17" spans="1:14">
      <c r="A17" t="s">
        <v>254</v>
      </c>
      <c r="F17" s="6">
        <v>0.4</v>
      </c>
      <c r="G17" s="6">
        <v>0.4</v>
      </c>
      <c r="H17" s="6">
        <v>0.4</v>
      </c>
      <c r="I17" s="6"/>
      <c r="J17" s="6"/>
      <c r="K17" s="6"/>
      <c r="L17" s="6"/>
      <c r="M17" s="6"/>
    </row>
    <row r="19" spans="1:14">
      <c r="F19" s="102" t="s">
        <v>67</v>
      </c>
      <c r="G19" s="102" t="s">
        <v>67</v>
      </c>
      <c r="H19" s="102" t="s">
        <v>67</v>
      </c>
      <c r="I19" s="102" t="s">
        <v>67</v>
      </c>
      <c r="J19" s="102" t="s">
        <v>67</v>
      </c>
      <c r="K19" s="102" t="s">
        <v>67</v>
      </c>
      <c r="L19" s="102" t="s">
        <v>67</v>
      </c>
      <c r="M19" s="102" t="s">
        <v>67</v>
      </c>
    </row>
    <row r="21" spans="1:14">
      <c r="A21" t="s">
        <v>255</v>
      </c>
      <c r="B21" t="s">
        <v>6</v>
      </c>
      <c r="F21" s="7">
        <f>F9*F13*F17</f>
        <v>1.1188799999999999</v>
      </c>
      <c r="G21" s="7">
        <f t="shared" ref="G21:M21" si="0">G9*G13*G17</f>
        <v>1.4267999999999998</v>
      </c>
      <c r="H21" s="7">
        <f t="shared" si="0"/>
        <v>0.36720000000000003</v>
      </c>
      <c r="I21" s="7">
        <f t="shared" si="0"/>
        <v>0</v>
      </c>
      <c r="J21" s="7">
        <f t="shared" si="0"/>
        <v>0</v>
      </c>
      <c r="K21" s="7">
        <f t="shared" si="0"/>
        <v>0</v>
      </c>
      <c r="L21" s="7">
        <f t="shared" si="0"/>
        <v>0</v>
      </c>
      <c r="M21" s="7">
        <f t="shared" si="0"/>
        <v>0</v>
      </c>
      <c r="N21" s="17"/>
    </row>
    <row r="23" spans="1:14">
      <c r="F23" s="102" t="s">
        <v>64</v>
      </c>
      <c r="G23" s="102" t="s">
        <v>64</v>
      </c>
      <c r="H23" s="102" t="s">
        <v>64</v>
      </c>
      <c r="I23" s="102" t="s">
        <v>64</v>
      </c>
      <c r="J23" s="102" t="s">
        <v>64</v>
      </c>
      <c r="K23" s="102" t="s">
        <v>64</v>
      </c>
      <c r="L23" s="102" t="s">
        <v>64</v>
      </c>
      <c r="M23" s="102" t="s">
        <v>64</v>
      </c>
    </row>
    <row r="25" spans="1:14">
      <c r="A25" t="s">
        <v>256</v>
      </c>
      <c r="F25" s="6">
        <v>330</v>
      </c>
      <c r="G25" s="6">
        <v>470</v>
      </c>
      <c r="H25" s="6">
        <v>400</v>
      </c>
      <c r="I25" s="6"/>
      <c r="J25" s="6"/>
      <c r="K25" s="6"/>
      <c r="L25" s="6"/>
      <c r="M25" s="6"/>
    </row>
    <row r="26" spans="1:14" ht="14.25">
      <c r="A26" t="s">
        <v>257</v>
      </c>
    </row>
    <row r="27" spans="1:14">
      <c r="F27" s="102" t="s">
        <v>64</v>
      </c>
      <c r="G27" s="102" t="s">
        <v>64</v>
      </c>
      <c r="H27" s="102" t="s">
        <v>64</v>
      </c>
      <c r="I27" s="102" t="s">
        <v>64</v>
      </c>
      <c r="J27" s="102" t="s">
        <v>64</v>
      </c>
      <c r="K27" s="102" t="s">
        <v>64</v>
      </c>
      <c r="L27" s="102" t="s">
        <v>64</v>
      </c>
      <c r="M27" s="102" t="s">
        <v>64</v>
      </c>
    </row>
    <row r="29" spans="1:14">
      <c r="F29" s="156">
        <v>0.04</v>
      </c>
      <c r="G29" s="156">
        <v>0.04</v>
      </c>
      <c r="H29" s="156">
        <v>0.04</v>
      </c>
      <c r="I29" s="156">
        <v>0.04</v>
      </c>
      <c r="J29" s="156">
        <v>0.04</v>
      </c>
      <c r="K29" s="156">
        <v>0.04</v>
      </c>
      <c r="L29" s="156">
        <v>0.04</v>
      </c>
      <c r="M29" s="156">
        <v>0.04</v>
      </c>
    </row>
    <row r="31" spans="1:14">
      <c r="F31" s="102" t="s">
        <v>67</v>
      </c>
      <c r="G31" s="102" t="s">
        <v>67</v>
      </c>
      <c r="H31" s="102" t="s">
        <v>67</v>
      </c>
      <c r="I31" s="102" t="s">
        <v>67</v>
      </c>
      <c r="J31" s="102" t="s">
        <v>67</v>
      </c>
      <c r="K31" s="102" t="s">
        <v>67</v>
      </c>
      <c r="L31" s="102" t="s">
        <v>67</v>
      </c>
      <c r="M31" s="102" t="s">
        <v>67</v>
      </c>
    </row>
    <row r="32" spans="1:14" ht="13.5" thickBot="1">
      <c r="N32" s="1" t="s">
        <v>7</v>
      </c>
    </row>
    <row r="33" spans="1:15" ht="13.5" thickBot="1">
      <c r="A33" s="16" t="s">
        <v>258</v>
      </c>
      <c r="F33" s="9">
        <f>F21*F25*F29</f>
        <v>14.769216</v>
      </c>
      <c r="G33" s="9">
        <f t="shared" ref="G33:M33" si="1">G21*G25*G29</f>
        <v>26.823839999999997</v>
      </c>
      <c r="H33" s="9">
        <f t="shared" si="1"/>
        <v>5.8752000000000013</v>
      </c>
      <c r="I33" s="9">
        <f t="shared" si="1"/>
        <v>0</v>
      </c>
      <c r="J33" s="9">
        <f t="shared" si="1"/>
        <v>0</v>
      </c>
      <c r="K33" s="9">
        <f t="shared" si="1"/>
        <v>0</v>
      </c>
      <c r="L33" s="9">
        <f t="shared" si="1"/>
        <v>0</v>
      </c>
      <c r="M33" s="9">
        <f t="shared" si="1"/>
        <v>0</v>
      </c>
      <c r="N33" s="157">
        <f>SUM(F33:M33)</f>
        <v>47.468255999999997</v>
      </c>
      <c r="O33" s="1" t="s">
        <v>240</v>
      </c>
    </row>
  </sheetData>
  <mergeCells count="3">
    <mergeCell ref="A1:O1"/>
    <mergeCell ref="A2:O2"/>
    <mergeCell ref="F5:M5"/>
  </mergeCells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7"/>
  <sheetViews>
    <sheetView workbookViewId="0">
      <selection activeCell="G34" sqref="G34"/>
    </sheetView>
  </sheetViews>
  <sheetFormatPr defaultRowHeight="12.75"/>
  <cols>
    <col min="5" max="5" width="12.7109375" customWidth="1"/>
  </cols>
  <sheetData>
    <row r="1" spans="1:15">
      <c r="A1" s="276" t="s">
        <v>259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 spans="1:15">
      <c r="A2" s="276" t="s">
        <v>260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</row>
    <row r="3" spans="1: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>
      <c r="F5" s="279" t="s">
        <v>261</v>
      </c>
      <c r="G5" s="279"/>
      <c r="H5" s="279"/>
      <c r="I5" s="279"/>
      <c r="J5" s="279"/>
      <c r="K5" s="279"/>
      <c r="L5" s="279"/>
      <c r="M5" s="279"/>
    </row>
    <row r="7" spans="1:15">
      <c r="A7" t="s">
        <v>120</v>
      </c>
      <c r="F7" s="155" t="s">
        <v>523</v>
      </c>
      <c r="G7" s="155" t="s">
        <v>524</v>
      </c>
      <c r="H7" s="155" t="s">
        <v>381</v>
      </c>
      <c r="I7" s="155" t="s">
        <v>251</v>
      </c>
      <c r="J7" s="155" t="s">
        <v>251</v>
      </c>
      <c r="K7" s="155" t="s">
        <v>251</v>
      </c>
      <c r="L7" s="155" t="s">
        <v>251</v>
      </c>
      <c r="M7" s="155" t="s">
        <v>251</v>
      </c>
    </row>
    <row r="9" spans="1:15" ht="14.25">
      <c r="A9" t="s">
        <v>252</v>
      </c>
      <c r="F9" s="6">
        <v>0.54</v>
      </c>
      <c r="G9" s="6">
        <v>0.44</v>
      </c>
      <c r="H9" s="6">
        <v>0.4</v>
      </c>
      <c r="I9" s="6"/>
      <c r="J9" s="6"/>
      <c r="K9" s="6"/>
      <c r="L9" s="6"/>
      <c r="M9" s="6"/>
    </row>
    <row r="11" spans="1:15">
      <c r="F11" s="102" t="s">
        <v>64</v>
      </c>
      <c r="G11" s="102" t="s">
        <v>64</v>
      </c>
      <c r="H11" s="102" t="s">
        <v>64</v>
      </c>
      <c r="I11" s="102" t="s">
        <v>64</v>
      </c>
      <c r="J11" s="102" t="s">
        <v>64</v>
      </c>
      <c r="K11" s="102" t="s">
        <v>64</v>
      </c>
      <c r="L11" s="102" t="s">
        <v>64</v>
      </c>
      <c r="M11" s="102" t="s">
        <v>64</v>
      </c>
    </row>
    <row r="13" spans="1:15">
      <c r="A13" t="s">
        <v>262</v>
      </c>
      <c r="F13" s="6">
        <v>0.51800000000000002</v>
      </c>
      <c r="G13" s="6">
        <v>0.51800000000000002</v>
      </c>
      <c r="H13" s="6">
        <v>0.51800000000000002</v>
      </c>
      <c r="I13" s="6"/>
      <c r="J13" s="6"/>
      <c r="K13" s="6"/>
      <c r="L13" s="6"/>
      <c r="M13" s="6"/>
    </row>
    <row r="14" spans="1:15">
      <c r="A14" s="28" t="s">
        <v>263</v>
      </c>
      <c r="B14" s="28"/>
      <c r="C14" s="28"/>
    </row>
    <row r="15" spans="1:15">
      <c r="F15" s="102" t="s">
        <v>64</v>
      </c>
      <c r="G15" s="102" t="s">
        <v>64</v>
      </c>
      <c r="H15" s="102" t="s">
        <v>64</v>
      </c>
      <c r="I15" s="102" t="s">
        <v>64</v>
      </c>
      <c r="J15" s="102" t="s">
        <v>64</v>
      </c>
      <c r="K15" s="102" t="s">
        <v>64</v>
      </c>
      <c r="L15" s="102" t="s">
        <v>64</v>
      </c>
      <c r="M15" s="102" t="s">
        <v>64</v>
      </c>
    </row>
    <row r="17" spans="1:15">
      <c r="A17" t="s">
        <v>264</v>
      </c>
      <c r="F17" s="6">
        <v>0.56999999999999995</v>
      </c>
      <c r="G17" s="6">
        <v>0.56999999999999995</v>
      </c>
      <c r="H17" s="6">
        <v>0.56999999999999995</v>
      </c>
      <c r="I17" s="6"/>
      <c r="J17" s="6"/>
      <c r="K17" s="6"/>
      <c r="L17" s="6"/>
      <c r="M17" s="6"/>
    </row>
    <row r="19" spans="1:15">
      <c r="F19" s="102" t="s">
        <v>64</v>
      </c>
      <c r="G19" s="102" t="s">
        <v>64</v>
      </c>
      <c r="H19" s="102" t="s">
        <v>64</v>
      </c>
      <c r="I19" s="102" t="s">
        <v>64</v>
      </c>
      <c r="J19" s="102" t="s">
        <v>64</v>
      </c>
      <c r="K19" s="102" t="s">
        <v>64</v>
      </c>
      <c r="L19" s="102" t="s">
        <v>64</v>
      </c>
      <c r="M19" s="102" t="s">
        <v>64</v>
      </c>
    </row>
    <row r="21" spans="1:15">
      <c r="A21" t="s">
        <v>265</v>
      </c>
      <c r="F21" s="6">
        <v>0.72</v>
      </c>
      <c r="G21" s="6">
        <v>0.72</v>
      </c>
      <c r="H21" s="6">
        <v>0.432</v>
      </c>
      <c r="I21" s="6"/>
      <c r="J21" s="6"/>
      <c r="K21" s="6"/>
      <c r="L21" s="6"/>
      <c r="M21" s="6"/>
    </row>
    <row r="23" spans="1:15">
      <c r="F23" s="102" t="s">
        <v>64</v>
      </c>
      <c r="G23" s="102" t="s">
        <v>64</v>
      </c>
      <c r="H23" s="102" t="s">
        <v>64</v>
      </c>
      <c r="I23" s="102" t="s">
        <v>64</v>
      </c>
      <c r="J23" s="102" t="s">
        <v>64</v>
      </c>
      <c r="K23" s="102" t="s">
        <v>64</v>
      </c>
      <c r="L23" s="102" t="s">
        <v>64</v>
      </c>
      <c r="M23" s="102" t="s">
        <v>64</v>
      </c>
    </row>
    <row r="25" spans="1:15">
      <c r="A25" t="s">
        <v>266</v>
      </c>
      <c r="F25" s="6">
        <v>0.9</v>
      </c>
      <c r="G25" s="6">
        <v>0.9</v>
      </c>
      <c r="H25" s="6">
        <v>0.9</v>
      </c>
      <c r="I25" s="6"/>
      <c r="J25" s="6"/>
      <c r="K25" s="6"/>
      <c r="L25" s="6"/>
      <c r="M25" s="6"/>
    </row>
    <row r="26" spans="1:15">
      <c r="F26" s="51"/>
      <c r="G26" s="51"/>
      <c r="H26" s="51"/>
      <c r="I26" s="51"/>
      <c r="J26" s="51"/>
      <c r="K26" s="51"/>
      <c r="L26" s="51"/>
      <c r="M26" s="51"/>
      <c r="N26" s="158"/>
      <c r="O26" s="158"/>
    </row>
    <row r="27" spans="1:15">
      <c r="F27" s="102" t="s">
        <v>67</v>
      </c>
      <c r="G27" s="102" t="s">
        <v>67</v>
      </c>
      <c r="H27" s="102" t="s">
        <v>67</v>
      </c>
      <c r="I27" s="102" t="s">
        <v>67</v>
      </c>
      <c r="J27" s="102" t="s">
        <v>67</v>
      </c>
      <c r="K27" s="102" t="s">
        <v>67</v>
      </c>
      <c r="L27" s="102" t="s">
        <v>67</v>
      </c>
      <c r="M27" s="102" t="s">
        <v>67</v>
      </c>
    </row>
    <row r="29" spans="1:15">
      <c r="A29" t="s">
        <v>267</v>
      </c>
      <c r="F29" s="7">
        <f>F9*F13*F17*F21*F25</f>
        <v>0.1033173792</v>
      </c>
      <c r="G29" s="7">
        <f t="shared" ref="G29:M29" si="0">G9*G13*G17*G21*G25</f>
        <v>8.4184531199999982E-2</v>
      </c>
      <c r="H29" s="7">
        <f t="shared" si="0"/>
        <v>4.5918835200000001E-2</v>
      </c>
      <c r="I29" s="7">
        <f t="shared" si="0"/>
        <v>0</v>
      </c>
      <c r="J29" s="7">
        <f t="shared" si="0"/>
        <v>0</v>
      </c>
      <c r="K29" s="7">
        <f t="shared" si="0"/>
        <v>0</v>
      </c>
      <c r="L29" s="7">
        <f t="shared" si="0"/>
        <v>0</v>
      </c>
      <c r="M29" s="7">
        <f t="shared" si="0"/>
        <v>0</v>
      </c>
    </row>
    <row r="31" spans="1:15">
      <c r="F31" s="102" t="s">
        <v>64</v>
      </c>
      <c r="G31" s="102" t="s">
        <v>64</v>
      </c>
      <c r="H31" s="102" t="s">
        <v>64</v>
      </c>
      <c r="I31" s="102" t="s">
        <v>64</v>
      </c>
      <c r="J31" s="102" t="s">
        <v>64</v>
      </c>
      <c r="K31" s="102" t="s">
        <v>64</v>
      </c>
      <c r="L31" s="102" t="s">
        <v>64</v>
      </c>
      <c r="M31" s="102" t="s">
        <v>64</v>
      </c>
    </row>
    <row r="33" spans="1:15">
      <c r="A33" t="s">
        <v>256</v>
      </c>
      <c r="F33" s="6">
        <v>330</v>
      </c>
      <c r="G33" s="6">
        <v>330</v>
      </c>
      <c r="H33" s="6">
        <v>470</v>
      </c>
      <c r="I33" s="6"/>
      <c r="J33" s="6"/>
      <c r="K33" s="6"/>
      <c r="L33" s="6"/>
      <c r="M33" s="6"/>
    </row>
    <row r="34" spans="1:15">
      <c r="A34" t="s">
        <v>268</v>
      </c>
    </row>
    <row r="35" spans="1:15">
      <c r="F35" s="102" t="s">
        <v>67</v>
      </c>
      <c r="G35" s="102" t="s">
        <v>67</v>
      </c>
      <c r="H35" s="102" t="s">
        <v>67</v>
      </c>
      <c r="I35" s="102" t="s">
        <v>67</v>
      </c>
      <c r="J35" s="102" t="s">
        <v>67</v>
      </c>
      <c r="K35" s="102" t="s">
        <v>67</v>
      </c>
      <c r="L35" s="102" t="s">
        <v>67</v>
      </c>
      <c r="M35" s="102" t="s">
        <v>67</v>
      </c>
    </row>
    <row r="36" spans="1:15" ht="13.5" thickBot="1">
      <c r="N36" s="1" t="s">
        <v>7</v>
      </c>
    </row>
    <row r="37" spans="1:15" ht="13.5" thickBot="1">
      <c r="A37" s="16" t="s">
        <v>269</v>
      </c>
      <c r="F37" s="9">
        <f>F29*F33</f>
        <v>34.094735136000004</v>
      </c>
      <c r="G37" s="9">
        <f t="shared" ref="G37:M37" si="1">G29*G33</f>
        <v>27.780895295999994</v>
      </c>
      <c r="H37" s="9">
        <f t="shared" si="1"/>
        <v>21.581852544</v>
      </c>
      <c r="I37" s="9">
        <f t="shared" si="1"/>
        <v>0</v>
      </c>
      <c r="J37" s="9">
        <f t="shared" si="1"/>
        <v>0</v>
      </c>
      <c r="K37" s="9">
        <f t="shared" si="1"/>
        <v>0</v>
      </c>
      <c r="L37" s="9">
        <f t="shared" si="1"/>
        <v>0</v>
      </c>
      <c r="M37" s="9">
        <f t="shared" si="1"/>
        <v>0</v>
      </c>
      <c r="N37" s="157">
        <f>SUM(F37:M37)</f>
        <v>83.457482975999994</v>
      </c>
      <c r="O37" s="1" t="s">
        <v>270</v>
      </c>
    </row>
  </sheetData>
  <mergeCells count="3">
    <mergeCell ref="A1:O1"/>
    <mergeCell ref="A2:O2"/>
    <mergeCell ref="F5:M5"/>
  </mergeCells>
  <phoneticPr fontId="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6"/>
  <sheetViews>
    <sheetView topLeftCell="A25" workbookViewId="0">
      <selection activeCell="N36" sqref="N36"/>
    </sheetView>
  </sheetViews>
  <sheetFormatPr defaultRowHeight="12.75"/>
  <sheetData>
    <row r="1" spans="1:11">
      <c r="A1" s="276" t="s">
        <v>271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>
      <c r="A2" s="276" t="s">
        <v>151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1:11">
      <c r="B6" s="139"/>
      <c r="C6" s="63"/>
      <c r="D6" s="63"/>
      <c r="E6" s="63"/>
      <c r="F6" s="63"/>
      <c r="G6" s="63"/>
      <c r="H6" s="63"/>
      <c r="I6" s="141"/>
    </row>
    <row r="7" spans="1:11" ht="14.25">
      <c r="B7" s="142" t="s">
        <v>272</v>
      </c>
      <c r="C7" s="35"/>
      <c r="D7" s="35"/>
      <c r="E7" s="35"/>
      <c r="F7" s="35"/>
      <c r="G7" s="35"/>
      <c r="H7" s="61">
        <f>FCIV.1e!H31</f>
        <v>4</v>
      </c>
      <c r="I7" s="144"/>
    </row>
    <row r="8" spans="1:11">
      <c r="B8" s="142" t="s">
        <v>153</v>
      </c>
      <c r="C8" s="35"/>
      <c r="D8" s="35"/>
      <c r="E8" s="35"/>
      <c r="F8" s="35"/>
      <c r="G8" s="35"/>
      <c r="H8" s="35"/>
      <c r="I8" s="144"/>
    </row>
    <row r="9" spans="1:11">
      <c r="B9" s="142"/>
      <c r="C9" s="35"/>
      <c r="D9" s="35"/>
      <c r="E9" s="35"/>
      <c r="F9" s="35"/>
      <c r="G9" s="35"/>
      <c r="H9" s="38" t="s">
        <v>64</v>
      </c>
      <c r="I9" s="144"/>
    </row>
    <row r="10" spans="1:11">
      <c r="B10" s="142"/>
      <c r="C10" s="35"/>
      <c r="D10" s="35"/>
      <c r="E10" s="35"/>
      <c r="F10" s="35"/>
      <c r="G10" s="35"/>
      <c r="H10" s="35"/>
      <c r="I10" s="144"/>
    </row>
    <row r="11" spans="1:11">
      <c r="B11" s="142" t="s">
        <v>216</v>
      </c>
      <c r="C11" s="35"/>
      <c r="D11" s="35"/>
      <c r="E11" s="35"/>
      <c r="F11" s="35"/>
      <c r="G11" s="35"/>
      <c r="H11" s="8">
        <f>FCIV.1d!G5</f>
        <v>33.270000000000003</v>
      </c>
      <c r="I11" s="144"/>
    </row>
    <row r="12" spans="1:11">
      <c r="B12" s="142"/>
      <c r="C12" s="35"/>
      <c r="D12" s="35"/>
      <c r="E12" s="35"/>
      <c r="F12" s="35"/>
      <c r="G12" s="35"/>
      <c r="H12" s="35"/>
      <c r="I12" s="144"/>
    </row>
    <row r="13" spans="1:11">
      <c r="B13" s="142"/>
      <c r="C13" s="35"/>
      <c r="D13" s="35"/>
      <c r="E13" s="35"/>
      <c r="F13" s="35"/>
      <c r="G13" s="35"/>
      <c r="H13" s="38" t="s">
        <v>64</v>
      </c>
      <c r="I13" s="144"/>
    </row>
    <row r="14" spans="1:11">
      <c r="B14" s="142"/>
      <c r="C14" s="35"/>
      <c r="D14" s="35"/>
      <c r="E14" s="35"/>
      <c r="F14" s="35"/>
      <c r="G14" s="35"/>
      <c r="H14" s="35"/>
      <c r="I14" s="144"/>
    </row>
    <row r="15" spans="1:11">
      <c r="B15" s="142"/>
      <c r="C15" s="35"/>
      <c r="D15" s="35"/>
      <c r="E15" s="35"/>
      <c r="F15" s="35"/>
      <c r="G15" s="35"/>
      <c r="H15" s="36">
        <v>2.9279999999999999</v>
      </c>
      <c r="I15" s="144"/>
    </row>
    <row r="16" spans="1:11">
      <c r="B16" s="142"/>
      <c r="C16" s="35"/>
      <c r="D16" s="35"/>
      <c r="E16" s="35"/>
      <c r="F16" s="35"/>
      <c r="G16" s="35"/>
      <c r="H16" s="36"/>
      <c r="I16" s="144"/>
    </row>
    <row r="17" spans="1:11">
      <c r="B17" s="142"/>
      <c r="C17" s="35"/>
      <c r="D17" s="35"/>
      <c r="E17" s="35"/>
      <c r="F17" s="35"/>
      <c r="G17" s="35"/>
      <c r="H17" s="38" t="s">
        <v>67</v>
      </c>
      <c r="I17" s="144"/>
    </row>
    <row r="18" spans="1:11" ht="13.5" thickBot="1">
      <c r="B18" s="142"/>
      <c r="C18" s="35"/>
      <c r="D18" s="35"/>
      <c r="E18" s="35"/>
      <c r="F18" s="35"/>
      <c r="G18" s="35"/>
      <c r="H18" s="35"/>
      <c r="I18" s="144"/>
    </row>
    <row r="19" spans="1:11" ht="13.5" thickBot="1">
      <c r="A19" s="160"/>
      <c r="B19" s="146" t="s">
        <v>273</v>
      </c>
      <c r="C19" s="35"/>
      <c r="D19" s="35"/>
      <c r="E19" s="35"/>
      <c r="F19" s="35"/>
      <c r="G19" s="35"/>
      <c r="H19" s="161">
        <f>H7*H11*H15</f>
        <v>389.65824000000003</v>
      </c>
      <c r="I19" s="162" t="s">
        <v>270</v>
      </c>
    </row>
    <row r="20" spans="1:11">
      <c r="B20" s="4"/>
      <c r="C20" s="147"/>
      <c r="D20" s="147"/>
      <c r="E20" s="147"/>
      <c r="F20" s="147"/>
      <c r="G20" s="147"/>
      <c r="H20" s="147"/>
      <c r="I20" s="149"/>
    </row>
    <row r="27" spans="1:11">
      <c r="A27" s="276" t="s">
        <v>274</v>
      </c>
      <c r="B27" s="276"/>
      <c r="C27" s="276"/>
      <c r="D27" s="276"/>
      <c r="E27" s="276"/>
      <c r="F27" s="276"/>
      <c r="G27" s="276"/>
      <c r="H27" s="276"/>
      <c r="I27" s="276"/>
      <c r="J27" s="276"/>
      <c r="K27" s="276"/>
    </row>
    <row r="28" spans="1:11">
      <c r="A28" s="276" t="s">
        <v>275</v>
      </c>
      <c r="B28" s="276"/>
      <c r="C28" s="276"/>
      <c r="D28" s="276"/>
      <c r="E28" s="276"/>
      <c r="F28" s="276"/>
      <c r="G28" s="276"/>
      <c r="H28" s="276"/>
      <c r="I28" s="276"/>
      <c r="J28" s="276"/>
      <c r="K28" s="276"/>
    </row>
    <row r="29" spans="1:11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2" spans="1:11" ht="13.5" thickBot="1">
      <c r="B32" s="2"/>
      <c r="C32" s="63"/>
      <c r="D32" s="63"/>
      <c r="E32" s="63"/>
      <c r="F32" s="63"/>
      <c r="G32" s="63"/>
      <c r="H32" s="63"/>
      <c r="I32" s="141"/>
    </row>
    <row r="33" spans="1:9" ht="13.5" thickBot="1">
      <c r="A33" s="160"/>
      <c r="B33" s="146" t="s">
        <v>269</v>
      </c>
      <c r="C33" s="35"/>
      <c r="D33" s="35"/>
      <c r="E33" s="35"/>
      <c r="F33" s="35"/>
      <c r="G33" s="35"/>
      <c r="H33" s="157">
        <f>FCV.1d!N37</f>
        <v>83.457482975999994</v>
      </c>
      <c r="I33" s="162" t="s">
        <v>270</v>
      </c>
    </row>
    <row r="34" spans="1:9">
      <c r="B34" s="146" t="s">
        <v>276</v>
      </c>
      <c r="C34" s="35"/>
      <c r="D34" s="35"/>
      <c r="E34" s="35"/>
      <c r="F34" s="35"/>
      <c r="G34" s="35"/>
      <c r="H34" s="145"/>
      <c r="I34" s="144"/>
    </row>
    <row r="35" spans="1:9">
      <c r="B35" s="146"/>
      <c r="C35" s="35"/>
      <c r="D35" s="35"/>
      <c r="E35" s="35"/>
      <c r="F35" s="35"/>
      <c r="G35" s="35"/>
      <c r="H35" s="143" t="s">
        <v>224</v>
      </c>
      <c r="I35" s="144"/>
    </row>
    <row r="36" spans="1:9" ht="13.5" thickBot="1">
      <c r="B36" s="142"/>
      <c r="C36" s="35"/>
      <c r="D36" s="35"/>
      <c r="E36" s="35"/>
      <c r="F36" s="35"/>
      <c r="G36" s="35"/>
      <c r="H36" s="145"/>
      <c r="I36" s="144"/>
    </row>
    <row r="37" spans="1:9" ht="13.5" thickBot="1">
      <c r="A37" s="160"/>
      <c r="B37" s="146" t="s">
        <v>258</v>
      </c>
      <c r="C37" s="35"/>
      <c r="D37" s="35"/>
      <c r="E37" s="35"/>
      <c r="F37" s="35"/>
      <c r="G37" s="35"/>
      <c r="H37" s="157">
        <f>FCV.1c!N33</f>
        <v>47.468255999999997</v>
      </c>
      <c r="I37" s="162" t="s">
        <v>270</v>
      </c>
    </row>
    <row r="38" spans="1:9">
      <c r="B38" s="146" t="s">
        <v>277</v>
      </c>
      <c r="C38" s="35"/>
      <c r="D38" s="35"/>
      <c r="E38" s="35"/>
      <c r="F38" s="35"/>
      <c r="G38" s="35"/>
      <c r="H38" s="145"/>
      <c r="I38" s="144"/>
    </row>
    <row r="39" spans="1:9">
      <c r="B39" s="142"/>
      <c r="C39" s="35"/>
      <c r="D39" s="35"/>
      <c r="E39" s="35"/>
      <c r="F39" s="35"/>
      <c r="G39" s="35"/>
      <c r="H39" s="143" t="s">
        <v>224</v>
      </c>
      <c r="I39" s="144"/>
    </row>
    <row r="40" spans="1:9" ht="13.5" thickBot="1">
      <c r="B40" s="142"/>
      <c r="C40" s="35"/>
      <c r="D40" s="35"/>
      <c r="E40" s="35"/>
      <c r="F40" s="35"/>
      <c r="G40" s="35"/>
      <c r="H40" s="145"/>
      <c r="I40" s="144"/>
    </row>
    <row r="41" spans="1:9" ht="13.5" thickBot="1">
      <c r="A41" s="160"/>
      <c r="B41" s="146" t="s">
        <v>278</v>
      </c>
      <c r="C41" s="35"/>
      <c r="D41" s="35"/>
      <c r="E41" s="35"/>
      <c r="F41" s="35"/>
      <c r="G41" s="35"/>
      <c r="H41" s="157">
        <f>H19</f>
        <v>389.65824000000003</v>
      </c>
      <c r="I41" s="162" t="s">
        <v>270</v>
      </c>
    </row>
    <row r="42" spans="1:9">
      <c r="B42" s="146" t="s">
        <v>279</v>
      </c>
      <c r="C42" s="35"/>
      <c r="D42" s="35"/>
      <c r="E42" s="35"/>
      <c r="F42" s="35"/>
      <c r="G42" s="35"/>
      <c r="H42" s="145"/>
      <c r="I42" s="144"/>
    </row>
    <row r="43" spans="1:9">
      <c r="B43" s="142"/>
      <c r="C43" s="35"/>
      <c r="D43" s="35"/>
      <c r="E43" s="35"/>
      <c r="F43" s="35"/>
      <c r="G43" s="35"/>
      <c r="H43" s="143" t="s">
        <v>67</v>
      </c>
      <c r="I43" s="144"/>
    </row>
    <row r="44" spans="1:9" ht="13.5" thickBot="1">
      <c r="B44" s="142"/>
      <c r="C44" s="35"/>
      <c r="D44" s="35"/>
      <c r="E44" s="35"/>
      <c r="F44" s="35"/>
      <c r="G44" s="35"/>
      <c r="H44" s="145"/>
      <c r="I44" s="144"/>
    </row>
    <row r="45" spans="1:9" ht="13.5" thickBot="1">
      <c r="A45" s="160"/>
      <c r="B45" s="146" t="s">
        <v>280</v>
      </c>
      <c r="C45" s="35"/>
      <c r="D45" s="35"/>
      <c r="E45" s="35"/>
      <c r="F45" s="35"/>
      <c r="G45" s="35"/>
      <c r="H45" s="157">
        <f>H33+H37+H41</f>
        <v>520.58397897600003</v>
      </c>
      <c r="I45" s="162" t="s">
        <v>270</v>
      </c>
    </row>
    <row r="46" spans="1:9">
      <c r="B46" s="4"/>
      <c r="C46" s="147"/>
      <c r="D46" s="147"/>
      <c r="E46" s="147"/>
      <c r="F46" s="147"/>
      <c r="G46" s="147"/>
      <c r="H46" s="148"/>
      <c r="I46" s="149"/>
    </row>
  </sheetData>
  <mergeCells count="4">
    <mergeCell ref="A1:K1"/>
    <mergeCell ref="A2:K2"/>
    <mergeCell ref="A27:K27"/>
    <mergeCell ref="A28:K28"/>
  </mergeCells>
  <phoneticPr fontId="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0"/>
  <sheetViews>
    <sheetView topLeftCell="A33" workbookViewId="0">
      <selection activeCell="H56" sqref="H56"/>
    </sheetView>
  </sheetViews>
  <sheetFormatPr defaultRowHeight="12.75"/>
  <cols>
    <col min="8" max="8" width="12" customWidth="1"/>
    <col min="9" max="9" width="15.28515625" customWidth="1"/>
    <col min="10" max="10" width="13.5703125" customWidth="1"/>
  </cols>
  <sheetData>
    <row r="1" spans="1:13">
      <c r="A1" s="276" t="s">
        <v>281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164"/>
    </row>
    <row r="2" spans="1:13">
      <c r="A2" s="276" t="s">
        <v>282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164"/>
    </row>
    <row r="5" spans="1:13">
      <c r="A5" s="160"/>
      <c r="B5" s="16" t="s">
        <v>280</v>
      </c>
      <c r="H5" s="9">
        <f>FCV.1ef!H45</f>
        <v>520.58397897600003</v>
      </c>
      <c r="I5" s="17" t="s">
        <v>240</v>
      </c>
    </row>
    <row r="6" spans="1:13">
      <c r="B6" t="s">
        <v>283</v>
      </c>
      <c r="H6" s="102" t="s">
        <v>284</v>
      </c>
    </row>
    <row r="7" spans="1:13">
      <c r="H7" s="102" t="s">
        <v>100</v>
      </c>
    </row>
    <row r="9" spans="1:13">
      <c r="A9" s="160"/>
      <c r="B9" s="16" t="s">
        <v>285</v>
      </c>
      <c r="H9" s="9">
        <f>FCV.1a!I35</f>
        <v>231.80393796480004</v>
      </c>
      <c r="I9" s="17" t="s">
        <v>240</v>
      </c>
      <c r="K9" s="165" t="s">
        <v>160</v>
      </c>
      <c r="L9" s="166"/>
      <c r="M9" s="167"/>
    </row>
    <row r="10" spans="1:13">
      <c r="B10" t="s">
        <v>286</v>
      </c>
      <c r="K10" s="168"/>
      <c r="L10" s="169"/>
      <c r="M10" s="170"/>
    </row>
    <row r="11" spans="1:13" ht="15.75">
      <c r="H11" s="102" t="s">
        <v>67</v>
      </c>
      <c r="K11" s="171" t="s">
        <v>168</v>
      </c>
      <c r="L11" s="169" t="str">
        <f>IF(H15=1,"1,8",IF(H15=2,"2,6","4,2"))</f>
        <v>4,2</v>
      </c>
      <c r="M11" s="170"/>
    </row>
    <row r="12" spans="1:13">
      <c r="K12" s="168" t="s">
        <v>287</v>
      </c>
      <c r="L12" s="172" t="s">
        <v>164</v>
      </c>
      <c r="M12" s="170">
        <f>L11/(L11+1)</f>
        <v>0.80769230769230771</v>
      </c>
    </row>
    <row r="13" spans="1:13" ht="15.75">
      <c r="B13" s="16" t="s">
        <v>288</v>
      </c>
      <c r="C13" s="16"/>
      <c r="D13" s="16"/>
      <c r="E13" s="16" t="s">
        <v>289</v>
      </c>
      <c r="H13" s="8">
        <f>H5/H9</f>
        <v>2.2457943706506485</v>
      </c>
      <c r="I13" s="17"/>
      <c r="K13" s="173" t="s">
        <v>290</v>
      </c>
      <c r="L13" s="172" t="s">
        <v>164</v>
      </c>
      <c r="M13" s="170">
        <f>(1-H13^L11)/(1-H13^(L11+1))</f>
        <v>0.43689242989286386</v>
      </c>
    </row>
    <row r="14" spans="1:13">
      <c r="K14" s="174"/>
      <c r="L14" s="175"/>
      <c r="M14" s="176"/>
    </row>
    <row r="15" spans="1:13">
      <c r="B15" s="16" t="s">
        <v>291</v>
      </c>
      <c r="D15" s="177" t="s">
        <v>169</v>
      </c>
      <c r="H15" s="61">
        <f>FCIV.1e!D47</f>
        <v>3</v>
      </c>
    </row>
    <row r="16" spans="1:13" ht="13.5" thickBot="1">
      <c r="B16" s="178"/>
      <c r="C16" s="178"/>
      <c r="D16" s="178"/>
      <c r="E16" s="178"/>
      <c r="F16" s="178"/>
      <c r="G16" s="178"/>
      <c r="H16" s="178"/>
      <c r="I16" s="178"/>
      <c r="J16" s="178"/>
    </row>
    <row r="17" spans="1:10" ht="13.5" thickTop="1">
      <c r="B17" s="35"/>
      <c r="C17" s="35"/>
      <c r="D17" s="35"/>
      <c r="E17" s="35"/>
      <c r="F17" s="35"/>
      <c r="G17" s="35"/>
      <c r="H17" s="35"/>
      <c r="I17" s="35"/>
    </row>
    <row r="18" spans="1:10">
      <c r="B18" s="139"/>
      <c r="C18" s="63"/>
      <c r="D18" s="63"/>
      <c r="E18" s="63"/>
      <c r="F18" s="63"/>
      <c r="G18" s="63"/>
      <c r="H18" s="63"/>
      <c r="I18" s="63"/>
      <c r="J18" s="141"/>
    </row>
    <row r="19" spans="1:10">
      <c r="B19" s="142"/>
      <c r="C19" s="35"/>
      <c r="D19" s="35"/>
      <c r="E19" s="35"/>
      <c r="F19" s="35"/>
      <c r="G19" s="35"/>
      <c r="H19" s="68">
        <v>1</v>
      </c>
      <c r="I19" s="35"/>
      <c r="J19" s="144"/>
    </row>
    <row r="20" spans="1:10">
      <c r="B20" s="142"/>
      <c r="C20" s="35"/>
      <c r="D20" s="35"/>
      <c r="E20" s="35"/>
      <c r="F20" s="35"/>
      <c r="G20" s="35"/>
      <c r="H20" s="35"/>
      <c r="I20" s="35"/>
      <c r="J20" s="144"/>
    </row>
    <row r="21" spans="1:10">
      <c r="B21" s="142"/>
      <c r="C21" s="35"/>
      <c r="D21" s="35"/>
      <c r="E21" s="35"/>
      <c r="F21" s="35"/>
      <c r="G21" s="35"/>
      <c r="H21" s="38" t="s">
        <v>213</v>
      </c>
      <c r="I21" s="35"/>
      <c r="J21" s="144"/>
    </row>
    <row r="22" spans="1:10">
      <c r="B22" s="142"/>
      <c r="C22" s="35"/>
      <c r="D22" s="35"/>
      <c r="E22" s="35"/>
      <c r="F22" s="35"/>
      <c r="G22" s="35"/>
      <c r="H22" s="35"/>
      <c r="I22" s="35"/>
      <c r="J22" s="144"/>
    </row>
    <row r="23" spans="1:10">
      <c r="B23" s="142" t="s">
        <v>292</v>
      </c>
      <c r="C23" s="35"/>
      <c r="D23" s="35"/>
      <c r="E23" s="35"/>
      <c r="F23" s="35"/>
      <c r="G23" s="35"/>
      <c r="H23" s="61">
        <f>IF(H13=1,M12,M13)</f>
        <v>0.43689242989286386</v>
      </c>
      <c r="I23" s="35"/>
      <c r="J23" s="144"/>
    </row>
    <row r="24" spans="1:10">
      <c r="B24" s="142" t="s">
        <v>293</v>
      </c>
      <c r="C24" s="35"/>
      <c r="D24" s="35"/>
      <c r="E24" s="35"/>
      <c r="F24" s="35"/>
      <c r="G24" s="35"/>
      <c r="H24" s="35"/>
      <c r="I24" s="35"/>
      <c r="J24" s="144"/>
    </row>
    <row r="25" spans="1:10">
      <c r="B25" s="142"/>
      <c r="C25" s="35"/>
      <c r="D25" s="35"/>
      <c r="E25" s="35"/>
      <c r="F25" s="35"/>
      <c r="G25" s="35"/>
      <c r="H25" s="38" t="s">
        <v>67</v>
      </c>
      <c r="I25" s="35"/>
      <c r="J25" s="144"/>
    </row>
    <row r="26" spans="1:10">
      <c r="B26" s="142"/>
      <c r="C26" s="35"/>
      <c r="D26" s="35"/>
      <c r="E26" s="35"/>
      <c r="F26" s="35"/>
      <c r="G26" s="35"/>
      <c r="H26" s="35"/>
      <c r="I26" s="35"/>
      <c r="J26" s="144"/>
    </row>
    <row r="27" spans="1:10">
      <c r="B27" s="142"/>
      <c r="C27" s="35"/>
      <c r="D27" s="35"/>
      <c r="E27" s="35"/>
      <c r="F27" s="35"/>
      <c r="G27" s="35"/>
      <c r="H27" s="8">
        <f>H19-H23</f>
        <v>0.56310757010713619</v>
      </c>
      <c r="I27" s="35"/>
      <c r="J27" s="144"/>
    </row>
    <row r="28" spans="1:10">
      <c r="B28" s="142"/>
      <c r="C28" s="35"/>
      <c r="D28" s="35"/>
      <c r="E28" s="35"/>
      <c r="F28" s="35"/>
      <c r="G28" s="35"/>
      <c r="H28" s="35"/>
      <c r="I28" s="35"/>
      <c r="J28" s="144"/>
    </row>
    <row r="29" spans="1:10">
      <c r="B29" s="142"/>
      <c r="C29" s="35"/>
      <c r="D29" s="35"/>
      <c r="E29" s="35"/>
      <c r="F29" s="35"/>
      <c r="G29" s="35"/>
      <c r="H29" s="36" t="s">
        <v>64</v>
      </c>
      <c r="I29" s="35"/>
      <c r="J29" s="144"/>
    </row>
    <row r="30" spans="1:10">
      <c r="B30" s="142"/>
      <c r="C30" s="35"/>
      <c r="D30" s="35"/>
      <c r="E30" s="35"/>
      <c r="F30" s="35"/>
      <c r="G30" s="35"/>
      <c r="H30" s="35"/>
      <c r="I30" s="35"/>
      <c r="J30" s="144"/>
    </row>
    <row r="31" spans="1:10">
      <c r="A31" s="160"/>
      <c r="B31" s="146" t="s">
        <v>280</v>
      </c>
      <c r="C31" s="35"/>
      <c r="D31" s="35"/>
      <c r="E31" s="35"/>
      <c r="F31" s="35"/>
      <c r="G31" s="35"/>
      <c r="H31" s="9">
        <f>H5</f>
        <v>520.58397897600003</v>
      </c>
      <c r="I31" s="179" t="s">
        <v>240</v>
      </c>
      <c r="J31" s="144"/>
    </row>
    <row r="32" spans="1:10">
      <c r="B32" s="142" t="s">
        <v>283</v>
      </c>
      <c r="C32" s="35"/>
      <c r="D32" s="35"/>
      <c r="E32" s="35"/>
      <c r="F32" s="35"/>
      <c r="G32" s="35"/>
      <c r="H32" s="145"/>
      <c r="I32" s="36"/>
      <c r="J32" s="144"/>
    </row>
    <row r="33" spans="2:10">
      <c r="B33" s="146"/>
      <c r="C33" s="35"/>
      <c r="D33" s="35"/>
      <c r="E33" s="35"/>
      <c r="F33" s="35"/>
      <c r="G33" s="35"/>
      <c r="H33" s="143" t="s">
        <v>67</v>
      </c>
      <c r="I33" s="36"/>
      <c r="J33" s="144"/>
    </row>
    <row r="34" spans="2:10">
      <c r="B34" s="146"/>
      <c r="C34" s="35"/>
      <c r="D34" s="35"/>
      <c r="E34" s="35"/>
      <c r="F34" s="35"/>
      <c r="G34" s="35"/>
      <c r="H34" s="136"/>
      <c r="I34" s="36"/>
      <c r="J34" s="144"/>
    </row>
    <row r="35" spans="2:10">
      <c r="B35" s="146" t="s">
        <v>294</v>
      </c>
      <c r="C35" s="35"/>
      <c r="D35" s="35"/>
      <c r="E35" s="35"/>
      <c r="F35" s="35"/>
      <c r="G35" s="35"/>
      <c r="H35" s="180">
        <f>H27*H31</f>
        <v>293.14477943787983</v>
      </c>
      <c r="I35" s="179" t="s">
        <v>158</v>
      </c>
      <c r="J35" s="144"/>
    </row>
    <row r="36" spans="2:10">
      <c r="B36" s="146"/>
      <c r="C36" s="35"/>
      <c r="D36" s="35"/>
      <c r="E36" s="35"/>
      <c r="F36" s="35"/>
      <c r="G36" s="35"/>
      <c r="H36" s="136"/>
      <c r="I36" s="179"/>
      <c r="J36" s="144"/>
    </row>
    <row r="37" spans="2:10">
      <c r="B37" s="146"/>
      <c r="C37" s="35"/>
      <c r="D37" s="35"/>
      <c r="E37" s="35"/>
      <c r="F37" s="35"/>
      <c r="G37" s="35"/>
      <c r="H37" s="143" t="s">
        <v>224</v>
      </c>
      <c r="I37" s="179"/>
      <c r="J37" s="144"/>
    </row>
    <row r="38" spans="2:10">
      <c r="B38" s="146"/>
      <c r="C38" s="35"/>
      <c r="D38" s="35"/>
      <c r="E38" s="35"/>
      <c r="F38" s="35"/>
      <c r="G38" s="35"/>
      <c r="H38" s="136"/>
      <c r="I38" s="179"/>
      <c r="J38" s="144"/>
    </row>
    <row r="39" spans="2:10">
      <c r="B39" s="146" t="s">
        <v>295</v>
      </c>
      <c r="C39" s="35"/>
      <c r="D39" s="35"/>
      <c r="E39" s="35"/>
      <c r="F39" s="35"/>
      <c r="G39" s="35"/>
      <c r="H39" s="181">
        <v>0</v>
      </c>
      <c r="I39" s="51" t="s">
        <v>509</v>
      </c>
      <c r="J39" s="144"/>
    </row>
    <row r="40" spans="2:10">
      <c r="B40" s="182" t="s">
        <v>296</v>
      </c>
      <c r="C40" s="35"/>
      <c r="D40" s="35"/>
      <c r="E40" s="35"/>
      <c r="F40" s="35"/>
      <c r="G40" s="35"/>
      <c r="H40" s="143"/>
      <c r="I40" s="36"/>
      <c r="J40" s="144"/>
    </row>
    <row r="41" spans="2:10">
      <c r="B41" s="182"/>
      <c r="C41" s="35"/>
      <c r="D41" s="35"/>
      <c r="E41" s="35"/>
      <c r="F41" s="35"/>
      <c r="G41" s="35"/>
      <c r="H41" s="143" t="s">
        <v>67</v>
      </c>
      <c r="I41" s="36"/>
      <c r="J41" s="144"/>
    </row>
    <row r="42" spans="2:10">
      <c r="B42" s="182"/>
      <c r="C42" s="35"/>
      <c r="D42" s="35"/>
      <c r="E42" s="35"/>
      <c r="F42" s="35"/>
      <c r="G42" s="35"/>
      <c r="H42" s="136"/>
      <c r="I42" s="36"/>
      <c r="J42" s="144"/>
    </row>
    <row r="43" spans="2:10">
      <c r="B43" s="182"/>
      <c r="C43" s="35"/>
      <c r="D43" s="35"/>
      <c r="E43" s="35"/>
      <c r="F43" s="35"/>
      <c r="G43" s="153" t="s">
        <v>7</v>
      </c>
      <c r="H43" s="180">
        <f>H35+H39</f>
        <v>293.14477943787983</v>
      </c>
      <c r="I43" s="179" t="s">
        <v>158</v>
      </c>
      <c r="J43" s="144"/>
    </row>
    <row r="44" spans="2:10">
      <c r="B44" s="182"/>
      <c r="C44" s="35"/>
      <c r="D44" s="35"/>
      <c r="E44" s="35"/>
      <c r="F44" s="35"/>
      <c r="G44" s="35"/>
      <c r="H44" s="136"/>
      <c r="I44" s="36"/>
      <c r="J44" s="144"/>
    </row>
    <row r="45" spans="2:10">
      <c r="B45" s="146"/>
      <c r="C45" s="35"/>
      <c r="D45" s="35"/>
      <c r="E45" s="35"/>
      <c r="F45" s="35"/>
      <c r="G45" s="35"/>
      <c r="H45" s="143" t="s">
        <v>100</v>
      </c>
      <c r="I45" s="36"/>
      <c r="J45" s="144"/>
    </row>
    <row r="46" spans="2:10">
      <c r="B46" s="146"/>
      <c r="C46" s="35"/>
      <c r="D46" s="35"/>
      <c r="E46" s="35"/>
      <c r="F46" s="35"/>
      <c r="G46" s="35"/>
      <c r="H46" s="145"/>
      <c r="I46" s="36"/>
      <c r="J46" s="144"/>
    </row>
    <row r="47" spans="2:10" ht="14.25">
      <c r="B47" s="182" t="s">
        <v>297</v>
      </c>
      <c r="C47" s="35"/>
      <c r="D47" s="35"/>
      <c r="E47" s="35"/>
      <c r="F47" s="35"/>
      <c r="G47" s="35"/>
      <c r="H47" s="9">
        <f>FCIV.1d!G5</f>
        <v>33.270000000000003</v>
      </c>
      <c r="I47" s="179"/>
      <c r="J47" s="144"/>
    </row>
    <row r="48" spans="2:10">
      <c r="B48" s="142"/>
      <c r="C48" s="35"/>
      <c r="D48" s="35"/>
      <c r="E48" s="35"/>
      <c r="F48" s="35"/>
      <c r="G48" s="35"/>
      <c r="H48" s="145"/>
      <c r="I48" s="35"/>
      <c r="J48" s="144"/>
    </row>
    <row r="49" spans="1:10">
      <c r="B49" s="142"/>
      <c r="C49" s="35"/>
      <c r="D49" s="35"/>
      <c r="E49" s="35"/>
      <c r="F49" s="35"/>
      <c r="G49" s="35"/>
      <c r="H49" s="143" t="s">
        <v>67</v>
      </c>
      <c r="I49" s="35"/>
      <c r="J49" s="144"/>
    </row>
    <row r="50" spans="1:10" ht="13.5" thickBot="1">
      <c r="B50" s="142"/>
      <c r="C50" s="35"/>
      <c r="D50" s="35"/>
      <c r="E50" s="35"/>
      <c r="F50" s="35"/>
      <c r="G50" s="35"/>
      <c r="H50" s="145"/>
      <c r="I50" s="35"/>
      <c r="J50" s="144"/>
    </row>
    <row r="51" spans="1:10" ht="15" thickBot="1">
      <c r="B51" s="146" t="s">
        <v>298</v>
      </c>
      <c r="C51" s="35"/>
      <c r="D51" s="35"/>
      <c r="E51" s="35"/>
      <c r="F51" s="35"/>
      <c r="G51" s="35"/>
      <c r="H51" s="157">
        <f>H43/H47</f>
        <v>8.811084443579194</v>
      </c>
      <c r="I51" s="179" t="s">
        <v>299</v>
      </c>
      <c r="J51" s="144"/>
    </row>
    <row r="52" spans="1:10">
      <c r="B52" s="142"/>
      <c r="C52" s="35"/>
      <c r="D52" s="35"/>
      <c r="E52" s="35"/>
      <c r="F52" s="35"/>
      <c r="G52" s="35"/>
      <c r="H52" s="35"/>
      <c r="I52" s="35"/>
      <c r="J52" s="144"/>
    </row>
    <row r="53" spans="1:10">
      <c r="B53" s="142"/>
      <c r="C53" s="35"/>
      <c r="D53" s="35"/>
      <c r="E53" s="35"/>
      <c r="F53" s="35"/>
      <c r="G53" s="35"/>
      <c r="H53" s="36" t="s">
        <v>300</v>
      </c>
      <c r="I53" s="35"/>
      <c r="J53" s="144"/>
    </row>
    <row r="54" spans="1:10" ht="13.5" thickBot="1">
      <c r="B54" s="142"/>
      <c r="C54" s="35"/>
      <c r="D54" s="35"/>
      <c r="E54" s="35"/>
      <c r="F54" s="35"/>
      <c r="G54" s="35"/>
      <c r="H54" s="35"/>
      <c r="I54" s="35"/>
      <c r="J54" s="144"/>
    </row>
    <row r="55" spans="1:10" ht="15" thickBot="1">
      <c r="A55" s="160"/>
      <c r="B55" s="146" t="s">
        <v>301</v>
      </c>
      <c r="C55" s="35"/>
      <c r="D55" s="35"/>
      <c r="E55" s="35"/>
      <c r="F55" s="35"/>
      <c r="G55" s="35"/>
      <c r="H55" s="48">
        <v>32</v>
      </c>
      <c r="I55" s="179" t="s">
        <v>299</v>
      </c>
      <c r="J55" s="144"/>
    </row>
    <row r="56" spans="1:10">
      <c r="B56" s="183" t="s">
        <v>435</v>
      </c>
      <c r="C56" s="147"/>
      <c r="D56" s="147"/>
      <c r="E56" s="147"/>
      <c r="F56" s="147"/>
      <c r="G56" s="147"/>
      <c r="H56" s="147"/>
      <c r="I56" s="147"/>
      <c r="J56" s="149"/>
    </row>
    <row r="58" spans="1:10">
      <c r="F58" t="str">
        <f>IF(H51&lt;=H55,"Verifica","Não verifica")</f>
        <v>Verifica</v>
      </c>
      <c r="H58" s="16" t="str">
        <f>IF(F58="verifica","O.K.","K.O.")</f>
        <v>O.K.</v>
      </c>
    </row>
    <row r="60" spans="1:10">
      <c r="F60" t="s">
        <v>302</v>
      </c>
      <c r="H60">
        <f>(H51/H55)*100</f>
        <v>27.534638886184982</v>
      </c>
    </row>
  </sheetData>
  <mergeCells count="2">
    <mergeCell ref="A1:K1"/>
    <mergeCell ref="A2:K2"/>
  </mergeCells>
  <phoneticPr fontId="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1"/>
  <sheetViews>
    <sheetView topLeftCell="A4" workbookViewId="0">
      <selection activeCell="C24" sqref="C24"/>
    </sheetView>
  </sheetViews>
  <sheetFormatPr defaultRowHeight="12.75"/>
  <cols>
    <col min="2" max="2" width="63" customWidth="1"/>
    <col min="3" max="3" width="20.7109375" customWidth="1"/>
    <col min="4" max="4" width="18.28515625" customWidth="1"/>
    <col min="6" max="6" width="16.85546875" customWidth="1"/>
  </cols>
  <sheetData>
    <row r="1" spans="1:17">
      <c r="A1" s="321" t="s">
        <v>436</v>
      </c>
      <c r="B1" s="322"/>
      <c r="C1" s="322"/>
      <c r="D1" s="322"/>
      <c r="E1" s="322"/>
      <c r="F1" s="322"/>
      <c r="G1" s="322"/>
      <c r="H1" s="322"/>
      <c r="I1" s="185"/>
      <c r="J1" s="185"/>
      <c r="K1" s="185"/>
      <c r="L1" s="185"/>
      <c r="M1" s="185"/>
      <c r="N1" s="185"/>
      <c r="O1" s="185"/>
      <c r="P1" s="185"/>
      <c r="Q1" s="185"/>
    </row>
    <row r="2" spans="1:17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</row>
    <row r="3" spans="1:17" ht="15.75">
      <c r="A3" s="184"/>
      <c r="B3" s="184"/>
      <c r="C3" s="186"/>
      <c r="D3" s="186"/>
      <c r="E3" s="186"/>
      <c r="H3" s="188"/>
      <c r="I3" s="184"/>
      <c r="J3" s="189"/>
      <c r="K3" s="184"/>
      <c r="L3" s="184"/>
      <c r="M3" s="185"/>
      <c r="N3" s="184"/>
      <c r="O3" s="185"/>
      <c r="P3" s="185"/>
      <c r="Q3" s="185"/>
    </row>
    <row r="4" spans="1:17" ht="16.5" thickBot="1">
      <c r="A4" s="185"/>
      <c r="B4" s="185"/>
      <c r="C4" s="185"/>
      <c r="D4" s="185"/>
      <c r="E4" s="185"/>
      <c r="H4" s="185"/>
      <c r="I4" s="185"/>
      <c r="J4" s="185"/>
      <c r="K4" s="184"/>
      <c r="L4" s="185"/>
      <c r="M4" s="185"/>
      <c r="N4" s="189"/>
      <c r="O4" s="188"/>
      <c r="P4" s="185"/>
      <c r="Q4" s="185"/>
    </row>
    <row r="5" spans="1:17" ht="13.5" thickBot="1">
      <c r="A5" s="185"/>
      <c r="B5" s="184" t="s">
        <v>444</v>
      </c>
      <c r="C5" s="258">
        <v>2</v>
      </c>
      <c r="D5" s="185"/>
      <c r="E5" s="185"/>
      <c r="H5" s="185"/>
      <c r="I5" s="185"/>
      <c r="J5" s="185"/>
      <c r="K5" s="185"/>
      <c r="L5" s="185"/>
      <c r="M5" s="185"/>
      <c r="N5" s="184"/>
      <c r="O5" s="185"/>
      <c r="P5" s="185"/>
      <c r="Q5" s="185"/>
    </row>
    <row r="6" spans="1:17" ht="13.5" thickBot="1">
      <c r="A6" s="185"/>
      <c r="B6" s="185"/>
      <c r="C6" s="259"/>
      <c r="D6" s="185"/>
      <c r="E6" s="185"/>
      <c r="H6" s="185"/>
      <c r="I6" s="185"/>
      <c r="J6" s="185"/>
      <c r="K6" s="185"/>
      <c r="L6" s="185"/>
      <c r="M6" s="185"/>
      <c r="N6" s="184"/>
      <c r="O6" s="185"/>
      <c r="P6" s="185"/>
      <c r="Q6" s="185"/>
    </row>
    <row r="7" spans="1:17" ht="15.75" customHeight="1" thickBot="1">
      <c r="A7" s="185"/>
      <c r="B7" s="184" t="s">
        <v>445</v>
      </c>
      <c r="C7" s="258">
        <v>40</v>
      </c>
      <c r="D7" s="185"/>
      <c r="E7" s="185"/>
      <c r="H7" s="185"/>
      <c r="I7" s="185"/>
      <c r="J7" s="185"/>
      <c r="K7" s="185"/>
      <c r="L7" s="185"/>
      <c r="M7" s="185"/>
      <c r="N7" s="184"/>
      <c r="O7" s="185"/>
      <c r="P7" s="185"/>
      <c r="Q7" s="185"/>
    </row>
    <row r="8" spans="1:17">
      <c r="A8" s="185"/>
      <c r="B8" s="256" t="s">
        <v>437</v>
      </c>
      <c r="C8" s="185"/>
      <c r="D8" s="185"/>
      <c r="E8" s="185"/>
      <c r="H8" s="191"/>
      <c r="I8" s="185"/>
      <c r="J8" s="185"/>
      <c r="K8" s="185"/>
      <c r="L8" s="185"/>
      <c r="M8" s="185"/>
      <c r="N8" s="185"/>
      <c r="O8" s="185"/>
      <c r="P8" s="185"/>
      <c r="Q8" s="185"/>
    </row>
    <row r="9" spans="1:17" ht="13.5" thickBot="1">
      <c r="A9" s="185"/>
      <c r="B9" s="256"/>
      <c r="C9" s="185"/>
      <c r="D9" s="185"/>
      <c r="E9" s="185"/>
      <c r="H9" s="191"/>
      <c r="I9" s="185"/>
      <c r="J9" s="185"/>
      <c r="K9" s="185"/>
      <c r="L9" s="185"/>
      <c r="M9" s="185"/>
      <c r="N9" s="185"/>
      <c r="O9" s="185"/>
      <c r="P9" s="185"/>
      <c r="Q9" s="185"/>
    </row>
    <row r="10" spans="1:17" ht="13.5" thickBot="1">
      <c r="A10" s="185"/>
      <c r="B10" s="184" t="s">
        <v>446</v>
      </c>
      <c r="C10" s="258">
        <v>45</v>
      </c>
      <c r="D10" s="185"/>
      <c r="E10" s="185"/>
      <c r="H10" s="191"/>
      <c r="I10" s="185"/>
      <c r="J10" s="192"/>
      <c r="K10" s="185"/>
      <c r="L10" s="185"/>
      <c r="M10" s="185"/>
      <c r="N10" s="185"/>
      <c r="O10" s="185"/>
      <c r="P10" s="185"/>
      <c r="Q10" s="185"/>
    </row>
    <row r="11" spans="1:17">
      <c r="A11" s="185"/>
      <c r="B11" s="256" t="s">
        <v>438</v>
      </c>
      <c r="C11" s="185"/>
      <c r="D11" s="185"/>
      <c r="E11" s="185"/>
      <c r="H11" s="193"/>
      <c r="I11" s="193"/>
      <c r="J11" s="185"/>
      <c r="K11" s="185"/>
      <c r="L11" s="185"/>
      <c r="M11" s="185"/>
      <c r="N11" s="185"/>
      <c r="O11" s="185"/>
      <c r="P11" s="185"/>
      <c r="Q11" s="185"/>
    </row>
    <row r="12" spans="1:17" ht="13.5" thickBot="1">
      <c r="A12" s="185"/>
      <c r="B12" s="185"/>
      <c r="C12" s="185"/>
      <c r="D12" s="185"/>
      <c r="E12" s="185"/>
      <c r="H12" s="193"/>
      <c r="I12" s="193"/>
      <c r="J12" s="185"/>
      <c r="K12" s="185"/>
      <c r="L12" s="185"/>
      <c r="M12" s="185"/>
      <c r="N12" s="185"/>
      <c r="O12" s="185"/>
      <c r="P12" s="185"/>
      <c r="Q12" s="185"/>
    </row>
    <row r="13" spans="1:17" ht="16.5" thickBot="1">
      <c r="A13" s="185"/>
      <c r="B13" s="184" t="s">
        <v>447</v>
      </c>
      <c r="C13" s="258">
        <v>365</v>
      </c>
      <c r="D13" s="185"/>
      <c r="E13" s="185"/>
      <c r="H13" s="193"/>
      <c r="I13" s="193"/>
      <c r="J13" s="185"/>
      <c r="K13" s="185"/>
      <c r="L13" s="185"/>
      <c r="M13" s="185"/>
      <c r="N13" s="185"/>
      <c r="O13" s="185"/>
      <c r="P13" s="185"/>
      <c r="Q13" s="185"/>
    </row>
    <row r="14" spans="1:17">
      <c r="A14" s="185"/>
      <c r="B14" s="185" t="s">
        <v>439</v>
      </c>
      <c r="C14" s="185"/>
      <c r="D14" s="185"/>
      <c r="E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</row>
    <row r="15" spans="1:17" ht="13.5" thickBot="1">
      <c r="A15" s="185"/>
      <c r="B15" s="185"/>
      <c r="C15" s="185"/>
      <c r="D15" s="185"/>
      <c r="E15" s="185"/>
      <c r="H15" s="194"/>
      <c r="I15" s="185"/>
      <c r="J15" s="185"/>
      <c r="K15" s="185"/>
      <c r="L15" s="185"/>
      <c r="M15" s="185"/>
      <c r="N15" s="185"/>
      <c r="O15" s="185"/>
      <c r="P15" s="185"/>
      <c r="Q15" s="185"/>
    </row>
    <row r="16" spans="1:17" ht="16.5" thickBot="1">
      <c r="A16" s="185"/>
      <c r="B16" s="184" t="s">
        <v>448</v>
      </c>
      <c r="C16" s="257">
        <f>(C7*4187*C10*C13)/3600000</f>
        <v>764.12750000000005</v>
      </c>
      <c r="D16" s="185" t="s">
        <v>440</v>
      </c>
      <c r="E16" s="185"/>
      <c r="H16" s="195"/>
      <c r="I16" s="185"/>
      <c r="J16" s="185"/>
      <c r="K16" s="185"/>
      <c r="L16" s="185"/>
      <c r="M16" s="185"/>
      <c r="N16" s="185"/>
      <c r="O16" s="185"/>
      <c r="P16" s="185"/>
      <c r="Q16" s="185"/>
    </row>
    <row r="17" spans="1:17" ht="13.5" thickBot="1">
      <c r="A17" s="185"/>
      <c r="B17" s="185"/>
      <c r="C17" s="185"/>
      <c r="D17" s="185"/>
      <c r="E17" s="185"/>
      <c r="H17" s="195"/>
      <c r="I17" s="185"/>
      <c r="J17" s="185"/>
      <c r="K17" s="185"/>
      <c r="L17" s="185"/>
      <c r="M17" s="185"/>
      <c r="N17" s="185"/>
      <c r="O17" s="185"/>
      <c r="P17" s="185"/>
      <c r="Q17" s="185"/>
    </row>
    <row r="18" spans="1:17" ht="16.5" thickBot="1">
      <c r="A18" s="185"/>
      <c r="B18" s="184" t="s">
        <v>449</v>
      </c>
      <c r="C18" s="258">
        <v>0.4</v>
      </c>
      <c r="D18" s="185"/>
      <c r="E18" s="185"/>
      <c r="H18" s="194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7">
      <c r="A19" s="185"/>
      <c r="B19" s="185" t="s">
        <v>441</v>
      </c>
      <c r="C19" s="185"/>
      <c r="D19" s="185"/>
      <c r="E19" s="185"/>
      <c r="H19" s="196"/>
      <c r="I19" s="185"/>
      <c r="J19" s="185"/>
      <c r="K19" s="185"/>
      <c r="L19" s="185"/>
      <c r="M19" s="185"/>
      <c r="N19" s="185"/>
      <c r="O19" s="185"/>
      <c r="P19" s="185"/>
      <c r="Q19" s="185"/>
    </row>
    <row r="20" spans="1:17" ht="13.5" thickBot="1">
      <c r="A20" s="185"/>
      <c r="B20" s="185"/>
      <c r="C20" s="185"/>
      <c r="D20" s="185"/>
      <c r="E20" s="185"/>
      <c r="H20" s="197"/>
      <c r="I20" s="185"/>
      <c r="J20" s="185"/>
      <c r="K20" s="185"/>
      <c r="L20" s="185"/>
      <c r="M20" s="185"/>
      <c r="N20" s="185"/>
      <c r="O20" s="185"/>
      <c r="P20" s="185"/>
      <c r="Q20" s="185"/>
    </row>
    <row r="21" spans="1:17" ht="15" thickBot="1">
      <c r="A21" s="185"/>
      <c r="B21" s="184" t="s">
        <v>450</v>
      </c>
      <c r="C21" s="258">
        <v>0</v>
      </c>
      <c r="D21" s="260" t="s">
        <v>305</v>
      </c>
      <c r="E21" s="256"/>
      <c r="F21" s="177"/>
      <c r="G21" s="177"/>
      <c r="H21" s="256"/>
      <c r="I21" s="256"/>
      <c r="J21" s="185"/>
      <c r="K21" s="185"/>
      <c r="L21" s="185"/>
      <c r="M21" s="185"/>
      <c r="N21" s="185"/>
      <c r="O21" s="185"/>
      <c r="P21" s="185"/>
      <c r="Q21" s="185"/>
    </row>
    <row r="22" spans="1:17" ht="13.5" thickBot="1">
      <c r="A22" s="185"/>
      <c r="B22" s="185"/>
      <c r="C22" s="185"/>
      <c r="D22" s="185"/>
      <c r="E22" s="185"/>
      <c r="F22" s="12"/>
      <c r="G22" s="12"/>
      <c r="H22" s="185"/>
      <c r="I22" s="185"/>
      <c r="J22" s="185"/>
      <c r="K22" s="185"/>
      <c r="L22" s="185"/>
      <c r="M22" s="185"/>
      <c r="N22" s="185"/>
      <c r="O22" s="185"/>
      <c r="P22" s="185"/>
      <c r="Q22" s="185"/>
    </row>
    <row r="23" spans="1:17" ht="15" thickBot="1">
      <c r="A23" s="185"/>
      <c r="B23" s="184" t="s">
        <v>451</v>
      </c>
      <c r="C23" s="258">
        <v>0</v>
      </c>
      <c r="D23" s="260" t="s">
        <v>306</v>
      </c>
      <c r="E23" s="256"/>
      <c r="F23" s="256"/>
      <c r="G23" s="256"/>
      <c r="H23" s="256"/>
      <c r="I23" s="256"/>
      <c r="J23" s="256"/>
      <c r="K23" s="256"/>
      <c r="L23" s="185"/>
      <c r="M23" s="185"/>
      <c r="N23" s="185"/>
      <c r="O23" s="185"/>
      <c r="P23" s="185"/>
      <c r="Q23" s="185"/>
    </row>
    <row r="24" spans="1:17">
      <c r="A24" s="185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</row>
    <row r="25" spans="1:17" ht="13.5" thickBot="1">
      <c r="A25" s="185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</row>
    <row r="26" spans="1:17" ht="16.5" thickBot="1">
      <c r="A26" s="185"/>
      <c r="B26" s="184" t="s">
        <v>452</v>
      </c>
      <c r="C26" s="257">
        <f>(C16/C18-C21-C23)/FCIV.1d!G5</f>
        <v>57.418657950105199</v>
      </c>
      <c r="D26" s="185" t="s">
        <v>442</v>
      </c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</row>
    <row r="27" spans="1:17" ht="13.5" thickBot="1">
      <c r="A27" s="185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</row>
    <row r="28" spans="1:17" ht="16.5" thickBot="1">
      <c r="B28" s="1" t="s">
        <v>453</v>
      </c>
      <c r="C28" s="161">
        <f>0.081*C7*C13/FCIV.1d!G5</f>
        <v>35.545536519386836</v>
      </c>
      <c r="D28" s="17" t="s">
        <v>443</v>
      </c>
      <c r="O28" s="185"/>
      <c r="P28" s="185"/>
      <c r="Q28" s="185"/>
    </row>
    <row r="31" spans="1:17">
      <c r="B31" s="261" t="s">
        <v>454</v>
      </c>
      <c r="C31" t="str">
        <f>IF(C26&lt;=C28,"Verifica","Não verifica")</f>
        <v>Não verifica</v>
      </c>
    </row>
  </sheetData>
  <mergeCells count="1">
    <mergeCell ref="A1:H1"/>
  </mergeCells>
  <phoneticPr fontId="2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F24" sqref="F24"/>
    </sheetView>
  </sheetViews>
  <sheetFormatPr defaultRowHeight="12.75"/>
  <cols>
    <col min="1" max="1" width="23.7109375" customWidth="1"/>
    <col min="3" max="3" width="61.7109375" customWidth="1"/>
    <col min="6" max="6" width="14.85546875" customWidth="1"/>
  </cols>
  <sheetData>
    <row r="1" spans="1:6">
      <c r="A1" s="276" t="s">
        <v>455</v>
      </c>
      <c r="B1" s="276"/>
      <c r="C1" s="276"/>
      <c r="D1" s="276"/>
      <c r="E1" s="276"/>
      <c r="F1" s="276"/>
    </row>
    <row r="3" spans="1:6" ht="13.5" thickBot="1"/>
    <row r="4" spans="1:6" ht="14.25">
      <c r="A4" s="187" t="s">
        <v>456</v>
      </c>
      <c r="B4" s="262">
        <f>FCIV.2!I32</f>
        <v>59.405000000000001</v>
      </c>
      <c r="C4" s="188"/>
      <c r="D4" s="184"/>
    </row>
    <row r="5" spans="1:6" ht="14.25">
      <c r="A5" s="190" t="s">
        <v>457</v>
      </c>
      <c r="B5" s="263">
        <f>FCIV.2!I30</f>
        <v>58.853020837230488</v>
      </c>
      <c r="C5" s="185"/>
      <c r="D5" s="185"/>
    </row>
    <row r="6" spans="1:6" ht="14.25">
      <c r="A6" s="190" t="s">
        <v>458</v>
      </c>
      <c r="B6" s="263">
        <f>FCV.1g!H55</f>
        <v>32</v>
      </c>
      <c r="C6" s="185"/>
      <c r="D6" s="185"/>
    </row>
    <row r="7" spans="1:6" ht="14.25">
      <c r="A7" s="190" t="s">
        <v>459</v>
      </c>
      <c r="B7" s="263">
        <f>FCV.1g!H51</f>
        <v>8.811084443579194</v>
      </c>
      <c r="C7" s="185"/>
      <c r="D7" s="185"/>
    </row>
    <row r="8" spans="1:6">
      <c r="A8" s="190" t="s">
        <v>460</v>
      </c>
      <c r="B8" s="263">
        <f>AQS!C28</f>
        <v>35.545536519386836</v>
      </c>
      <c r="C8" s="185"/>
      <c r="D8" s="185"/>
    </row>
    <row r="9" spans="1:6">
      <c r="A9" s="190" t="s">
        <v>461</v>
      </c>
      <c r="B9" s="263">
        <f>AQS!C26</f>
        <v>57.418657950105199</v>
      </c>
      <c r="C9" s="185"/>
      <c r="D9" s="185"/>
    </row>
    <row r="10" spans="1:6" ht="18.75">
      <c r="A10" s="264" t="s">
        <v>463</v>
      </c>
      <c r="B10" s="265">
        <v>1</v>
      </c>
      <c r="C10" s="271" t="s">
        <v>467</v>
      </c>
      <c r="D10" s="185"/>
    </row>
    <row r="11" spans="1:6" ht="18.75">
      <c r="A11" s="264" t="s">
        <v>464</v>
      </c>
      <c r="B11" s="265">
        <v>3</v>
      </c>
      <c r="C11" s="271" t="s">
        <v>467</v>
      </c>
      <c r="D11" s="185"/>
    </row>
    <row r="12" spans="1:6" ht="15.75">
      <c r="A12" s="190" t="s">
        <v>465</v>
      </c>
      <c r="B12" s="266">
        <v>0.28999999999999998</v>
      </c>
      <c r="C12" s="272" t="s">
        <v>468</v>
      </c>
      <c r="D12" s="193"/>
    </row>
    <row r="13" spans="1:6" ht="14.25">
      <c r="A13" s="190" t="s">
        <v>466</v>
      </c>
      <c r="B13" s="266">
        <v>0.28999999999999998</v>
      </c>
      <c r="C13" s="272" t="s">
        <v>468</v>
      </c>
      <c r="D13" s="193"/>
    </row>
    <row r="14" spans="1:6" ht="16.5" thickBot="1">
      <c r="A14" s="198" t="s">
        <v>462</v>
      </c>
      <c r="B14" s="269">
        <v>8.5999999999999993E-2</v>
      </c>
      <c r="C14" s="272" t="s">
        <v>468</v>
      </c>
      <c r="D14" s="193"/>
    </row>
    <row r="15" spans="1:6">
      <c r="A15" s="268"/>
      <c r="B15" s="267"/>
      <c r="C15" s="195"/>
      <c r="D15" s="185"/>
    </row>
    <row r="16" spans="1:6" ht="13.5" thickBot="1"/>
    <row r="17" spans="3:6" ht="16.5" thickBot="1">
      <c r="C17" s="270" t="s">
        <v>472</v>
      </c>
      <c r="E17" s="161">
        <f>0.1*(B5/B10)*B12+0.1*(B7/B11)*B13+B9*B14</f>
        <v>6.7299160042766637</v>
      </c>
      <c r="F17" s="17" t="s">
        <v>470</v>
      </c>
    </row>
    <row r="18" spans="3:6" ht="13.5" thickBot="1"/>
    <row r="19" spans="3:6" ht="16.5" thickBot="1">
      <c r="C19" s="270" t="s">
        <v>471</v>
      </c>
      <c r="E19" s="161">
        <f>0.9*(0.01*B4+0.01*B6+0.15*B8)</f>
        <v>5.6212924301172231</v>
      </c>
      <c r="F19" s="17" t="s">
        <v>470</v>
      </c>
    </row>
    <row r="21" spans="3:6">
      <c r="D21" s="16" t="s">
        <v>469</v>
      </c>
      <c r="E21" t="str">
        <f>IF(E17&lt;=E19,"Verifica","Não verifica")</f>
        <v>Não verifica</v>
      </c>
    </row>
    <row r="23" spans="3:6">
      <c r="E23">
        <f>E17/E19</f>
        <v>1.1972186268445604</v>
      </c>
      <c r="F23" s="17" t="s">
        <v>532</v>
      </c>
    </row>
  </sheetData>
  <mergeCells count="1">
    <mergeCell ref="A1:F1"/>
  </mergeCells>
  <phoneticPr fontId="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3:H37"/>
  <sheetViews>
    <sheetView topLeftCell="A9" workbookViewId="0">
      <selection activeCell="J31" sqref="J31"/>
    </sheetView>
  </sheetViews>
  <sheetFormatPr defaultRowHeight="12.75"/>
  <cols>
    <col min="8" max="8" width="11.5703125" customWidth="1"/>
  </cols>
  <sheetData>
    <row r="3" spans="1:8">
      <c r="A3" s="279" t="s">
        <v>476</v>
      </c>
      <c r="B3" s="279"/>
      <c r="C3" s="279"/>
      <c r="D3" s="279"/>
      <c r="E3" s="279"/>
      <c r="F3" s="279"/>
      <c r="G3" s="279"/>
      <c r="H3" s="279"/>
    </row>
    <row r="4" spans="1:8">
      <c r="A4" s="279" t="s">
        <v>307</v>
      </c>
      <c r="B4" s="279"/>
      <c r="C4" s="279"/>
      <c r="D4" s="279"/>
      <c r="E4" s="279"/>
      <c r="F4" s="279"/>
      <c r="G4" s="279"/>
      <c r="H4" s="279"/>
    </row>
    <row r="5" spans="1:8">
      <c r="A5" s="279" t="s">
        <v>308</v>
      </c>
      <c r="B5" s="279"/>
      <c r="C5" s="279"/>
      <c r="D5" s="279"/>
      <c r="E5" s="279"/>
      <c r="F5" s="279"/>
      <c r="G5" s="279"/>
      <c r="H5" s="279"/>
    </row>
    <row r="6" spans="1:8">
      <c r="A6" s="279" t="s">
        <v>309</v>
      </c>
      <c r="B6" s="279"/>
      <c r="C6" s="279"/>
      <c r="D6" s="279"/>
      <c r="E6" s="279"/>
      <c r="F6" s="279"/>
      <c r="G6" s="279"/>
      <c r="H6" s="279"/>
    </row>
    <row r="7" spans="1:8">
      <c r="A7" s="279" t="s">
        <v>310</v>
      </c>
      <c r="B7" s="279"/>
      <c r="C7" s="279"/>
      <c r="D7" s="279"/>
      <c r="E7" s="279"/>
      <c r="F7" s="279"/>
      <c r="G7" s="279"/>
      <c r="H7" s="279"/>
    </row>
    <row r="8" spans="1:8">
      <c r="A8" s="279" t="s">
        <v>311</v>
      </c>
      <c r="B8" s="279"/>
      <c r="C8" s="279"/>
      <c r="D8" s="279"/>
      <c r="E8" s="279"/>
      <c r="F8" s="279"/>
      <c r="G8" s="279"/>
      <c r="H8" s="279"/>
    </row>
    <row r="9" spans="1:8">
      <c r="A9" s="17"/>
      <c r="B9" s="17"/>
      <c r="C9" s="17"/>
      <c r="D9" s="17"/>
      <c r="E9" s="17"/>
      <c r="F9" s="17"/>
      <c r="G9" s="17"/>
      <c r="H9" s="17"/>
    </row>
    <row r="10" spans="1:8">
      <c r="A10" s="279" t="s">
        <v>475</v>
      </c>
      <c r="B10" s="279"/>
      <c r="C10" s="17"/>
      <c r="D10" s="17"/>
      <c r="E10" s="17"/>
      <c r="F10" s="17"/>
      <c r="G10" s="17"/>
      <c r="H10" s="17"/>
    </row>
    <row r="11" spans="1:8">
      <c r="A11" t="s">
        <v>474</v>
      </c>
    </row>
    <row r="12" spans="1:8">
      <c r="A12" t="s">
        <v>312</v>
      </c>
    </row>
    <row r="14" spans="1:8">
      <c r="A14" s="281" t="s">
        <v>477</v>
      </c>
      <c r="B14" s="281"/>
      <c r="C14" s="281"/>
      <c r="D14" s="281"/>
      <c r="E14" s="281"/>
    </row>
    <row r="15" spans="1:8">
      <c r="A15" s="100"/>
    </row>
    <row r="16" spans="1:8">
      <c r="A16" s="281" t="s">
        <v>478</v>
      </c>
      <c r="B16" s="281"/>
      <c r="C16" s="281"/>
      <c r="D16" s="281"/>
      <c r="E16" s="281"/>
    </row>
    <row r="17" spans="1:8">
      <c r="A17" s="101"/>
      <c r="B17" t="s">
        <v>313</v>
      </c>
    </row>
    <row r="18" spans="1:8">
      <c r="A18" s="101"/>
      <c r="B18" t="s">
        <v>314</v>
      </c>
    </row>
    <row r="19" spans="1:8">
      <c r="A19" s="101"/>
      <c r="B19" t="s">
        <v>473</v>
      </c>
    </row>
    <row r="20" spans="1:8" ht="13.5" thickBot="1">
      <c r="A20" s="101"/>
    </row>
    <row r="21" spans="1:8">
      <c r="A21" s="199"/>
      <c r="B21" s="32"/>
      <c r="C21" s="32"/>
      <c r="D21" s="32"/>
      <c r="E21" s="32"/>
      <c r="F21" s="32"/>
      <c r="G21" s="32"/>
      <c r="H21" s="33"/>
    </row>
    <row r="22" spans="1:8">
      <c r="A22" s="323" t="s">
        <v>315</v>
      </c>
      <c r="B22" s="280"/>
      <c r="C22" s="280"/>
      <c r="D22" s="280"/>
      <c r="E22" s="280"/>
      <c r="F22" s="280"/>
      <c r="G22" s="280"/>
      <c r="H22" s="324"/>
    </row>
    <row r="23" spans="1:8">
      <c r="A23" s="200"/>
      <c r="B23" s="106"/>
      <c r="C23" s="106"/>
      <c r="D23" s="106"/>
      <c r="E23" s="106"/>
      <c r="F23" s="106"/>
      <c r="G23" s="106"/>
      <c r="H23" s="135"/>
    </row>
    <row r="24" spans="1:8">
      <c r="A24" s="34" t="s">
        <v>316</v>
      </c>
      <c r="B24" s="35"/>
      <c r="C24" s="35"/>
      <c r="D24" s="35"/>
      <c r="E24" s="35"/>
      <c r="F24" s="35"/>
      <c r="G24" s="35"/>
      <c r="H24" s="37"/>
    </row>
    <row r="25" spans="1:8">
      <c r="A25" s="34" t="s">
        <v>317</v>
      </c>
      <c r="B25" s="35"/>
      <c r="C25" s="35"/>
      <c r="D25" s="35"/>
      <c r="E25" s="35"/>
      <c r="F25" s="35"/>
      <c r="G25" s="35"/>
      <c r="H25" s="37"/>
    </row>
    <row r="26" spans="1:8">
      <c r="A26" s="34"/>
      <c r="B26" s="35"/>
      <c r="C26" s="35"/>
      <c r="D26" s="35"/>
      <c r="E26" s="35"/>
      <c r="F26" s="35"/>
      <c r="G26" s="35"/>
      <c r="H26" s="37"/>
    </row>
    <row r="27" spans="1:8">
      <c r="A27" s="34"/>
      <c r="B27" s="35"/>
      <c r="C27" s="35"/>
      <c r="D27" s="35"/>
      <c r="E27" s="35"/>
      <c r="F27" s="35"/>
      <c r="G27" s="35"/>
      <c r="H27" s="37"/>
    </row>
    <row r="28" spans="1:8">
      <c r="A28" s="34" t="s">
        <v>479</v>
      </c>
      <c r="B28" s="35"/>
      <c r="C28" s="35"/>
      <c r="D28" s="35"/>
      <c r="E28" s="35"/>
      <c r="F28" s="35"/>
      <c r="G28" s="35"/>
      <c r="H28" s="37"/>
    </row>
    <row r="29" spans="1:8" ht="13.5" thickBot="1">
      <c r="A29" s="39"/>
      <c r="B29" s="40"/>
      <c r="C29" s="40"/>
      <c r="D29" s="40"/>
      <c r="E29" s="40"/>
      <c r="F29" s="40"/>
      <c r="G29" s="40"/>
      <c r="H29" s="42"/>
    </row>
    <row r="30" spans="1:8">
      <c r="A30" s="32"/>
      <c r="B30" s="32"/>
      <c r="C30" s="32"/>
      <c r="D30" s="32"/>
      <c r="E30" s="32"/>
      <c r="F30" s="32"/>
      <c r="G30" s="32"/>
      <c r="H30" s="32"/>
    </row>
    <row r="32" spans="1:8">
      <c r="A32" s="201" t="s">
        <v>319</v>
      </c>
    </row>
    <row r="33" spans="1:8">
      <c r="A33" s="202" t="s">
        <v>320</v>
      </c>
      <c r="B33" s="202"/>
      <c r="C33" s="202"/>
      <c r="D33" s="202"/>
      <c r="E33" s="202"/>
      <c r="F33" s="202"/>
      <c r="G33" s="202"/>
      <c r="H33" s="202"/>
    </row>
    <row r="34" spans="1:8">
      <c r="A34" s="202" t="s">
        <v>321</v>
      </c>
      <c r="B34" s="202"/>
      <c r="C34" s="202"/>
      <c r="D34" s="202"/>
      <c r="E34" s="202"/>
      <c r="F34" s="202"/>
      <c r="G34" s="202"/>
      <c r="H34" s="202"/>
    </row>
    <row r="35" spans="1:8">
      <c r="A35" s="202" t="s">
        <v>322</v>
      </c>
      <c r="B35" s="202"/>
      <c r="C35" s="202"/>
      <c r="D35" s="202"/>
      <c r="E35" s="202"/>
      <c r="F35" s="202"/>
      <c r="G35" s="202"/>
      <c r="H35" s="202"/>
    </row>
    <row r="36" spans="1:8">
      <c r="A36" s="326" t="s">
        <v>480</v>
      </c>
      <c r="B36" s="281"/>
      <c r="C36" s="281"/>
      <c r="D36" s="281"/>
      <c r="E36" s="281"/>
      <c r="F36" s="281"/>
      <c r="G36" s="281"/>
      <c r="H36" s="281"/>
    </row>
    <row r="37" spans="1:8">
      <c r="A37" s="325" t="s">
        <v>481</v>
      </c>
      <c r="B37" s="325"/>
      <c r="C37" s="325"/>
      <c r="D37" s="325"/>
      <c r="E37" s="325"/>
      <c r="F37" s="325"/>
      <c r="G37" s="325"/>
      <c r="H37" s="325"/>
    </row>
  </sheetData>
  <mergeCells count="12">
    <mergeCell ref="A22:H22"/>
    <mergeCell ref="A37:H37"/>
    <mergeCell ref="A10:B10"/>
    <mergeCell ref="A14:E14"/>
    <mergeCell ref="A16:E16"/>
    <mergeCell ref="A36:H36"/>
    <mergeCell ref="A8:H8"/>
    <mergeCell ref="A3:H3"/>
    <mergeCell ref="A4:H4"/>
    <mergeCell ref="A5:H5"/>
    <mergeCell ref="A6:H6"/>
    <mergeCell ref="A7:H7"/>
  </mergeCells>
  <phoneticPr fontId="2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9"/>
  <sheetViews>
    <sheetView topLeftCell="A3" workbookViewId="0">
      <selection activeCell="N13" sqref="N13"/>
    </sheetView>
  </sheetViews>
  <sheetFormatPr defaultRowHeight="12.75"/>
  <cols>
    <col min="4" max="4" width="10.5703125" customWidth="1"/>
    <col min="5" max="6" width="10.42578125" customWidth="1"/>
    <col min="7" max="7" width="10.7109375" customWidth="1"/>
    <col min="8" max="8" width="10.5703125" customWidth="1"/>
    <col min="9" max="9" width="10.42578125" customWidth="1"/>
    <col min="10" max="10" width="10.5703125" customWidth="1"/>
    <col min="11" max="11" width="11.5703125" customWidth="1"/>
  </cols>
  <sheetData>
    <row r="1" spans="1:14">
      <c r="A1" s="163"/>
    </row>
    <row r="2" spans="1:14">
      <c r="G2" s="204"/>
      <c r="H2" s="35"/>
      <c r="I2" s="35"/>
      <c r="J2" s="35"/>
      <c r="K2" s="35"/>
    </row>
    <row r="3" spans="1:14">
      <c r="G3" s="204"/>
      <c r="H3" s="204"/>
      <c r="I3" s="204"/>
      <c r="J3" s="204"/>
    </row>
    <row r="4" spans="1:14">
      <c r="G4" s="204"/>
      <c r="H4" s="204"/>
      <c r="I4" s="204"/>
      <c r="J4" s="204"/>
    </row>
    <row r="5" spans="1:14">
      <c r="G5" s="204"/>
      <c r="H5" s="35"/>
      <c r="I5" s="35"/>
      <c r="J5" s="35"/>
    </row>
    <row r="6" spans="1:14">
      <c r="G6" s="204"/>
      <c r="H6" s="35"/>
      <c r="I6" s="35"/>
      <c r="J6" s="35"/>
    </row>
    <row r="8" spans="1:1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4">
      <c r="A9" s="276" t="s">
        <v>323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M9" s="35"/>
      <c r="N9" s="35"/>
    </row>
    <row r="10" spans="1:14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M10" s="35"/>
      <c r="N10" s="35"/>
    </row>
    <row r="11" spans="1:14">
      <c r="A11" s="60"/>
      <c r="B11" s="120"/>
      <c r="C11" s="120"/>
      <c r="D11" s="120"/>
      <c r="E11" s="120"/>
      <c r="F11" s="120"/>
      <c r="G11" s="120"/>
      <c r="H11" s="120"/>
      <c r="I11" s="120"/>
      <c r="J11" s="120"/>
      <c r="K11" s="205"/>
      <c r="M11" s="35"/>
      <c r="N11" s="35"/>
    </row>
    <row r="12" spans="1:14">
      <c r="A12" s="335" t="s">
        <v>485</v>
      </c>
      <c r="B12" s="336"/>
      <c r="C12" s="255" t="s">
        <v>486</v>
      </c>
      <c r="D12" s="179"/>
      <c r="E12" s="255" t="s">
        <v>487</v>
      </c>
      <c r="F12" s="35"/>
      <c r="G12" s="35"/>
      <c r="H12" s="336" t="s">
        <v>490</v>
      </c>
      <c r="I12" s="336"/>
      <c r="J12" s="336"/>
      <c r="K12" s="77"/>
      <c r="M12" s="35"/>
      <c r="N12" s="204"/>
    </row>
    <row r="13" spans="1:14">
      <c r="A13" s="335" t="s">
        <v>488</v>
      </c>
      <c r="B13" s="336"/>
      <c r="C13" s="337" t="s">
        <v>489</v>
      </c>
      <c r="D13" s="283"/>
      <c r="E13" s="336" t="s">
        <v>491</v>
      </c>
      <c r="F13" s="336"/>
      <c r="G13" s="336"/>
      <c r="H13" s="336" t="s">
        <v>492</v>
      </c>
      <c r="I13" s="336"/>
      <c r="J13" s="283"/>
      <c r="K13" s="77"/>
      <c r="M13" s="35"/>
      <c r="N13" s="204"/>
    </row>
    <row r="14" spans="1:14">
      <c r="A14" s="4"/>
      <c r="B14" s="147"/>
      <c r="C14" s="147"/>
      <c r="D14" s="147"/>
      <c r="E14" s="147"/>
      <c r="F14" s="147"/>
      <c r="G14" s="147"/>
      <c r="H14" s="147"/>
      <c r="I14" s="147"/>
      <c r="J14" s="147"/>
      <c r="K14" s="149"/>
      <c r="M14" s="35"/>
      <c r="N14" s="35"/>
    </row>
    <row r="15" spans="1:14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M15" s="35"/>
      <c r="N15" s="35"/>
    </row>
    <row r="16" spans="1:14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>
      <c r="A17" s="327" t="s">
        <v>324</v>
      </c>
      <c r="B17" s="206" t="s">
        <v>325</v>
      </c>
      <c r="C17" s="206" t="s">
        <v>326</v>
      </c>
      <c r="D17" s="206" t="s">
        <v>327</v>
      </c>
      <c r="E17" s="206" t="s">
        <v>328</v>
      </c>
      <c r="F17" s="206" t="s">
        <v>329</v>
      </c>
      <c r="G17" s="206" t="s">
        <v>330</v>
      </c>
      <c r="H17" s="206" t="s">
        <v>303</v>
      </c>
      <c r="I17" s="206" t="s">
        <v>304</v>
      </c>
      <c r="J17" s="206" t="s">
        <v>331</v>
      </c>
      <c r="K17" s="206" t="s">
        <v>332</v>
      </c>
    </row>
    <row r="18" spans="1:11" ht="24" customHeight="1">
      <c r="A18" s="328"/>
      <c r="B18" s="330" t="s">
        <v>482</v>
      </c>
      <c r="C18" s="330" t="s">
        <v>333</v>
      </c>
      <c r="D18" s="333" t="s">
        <v>483</v>
      </c>
      <c r="E18" s="333" t="s">
        <v>483</v>
      </c>
      <c r="F18" s="333" t="s">
        <v>483</v>
      </c>
      <c r="G18" s="333" t="s">
        <v>483</v>
      </c>
      <c r="H18" s="333" t="s">
        <v>483</v>
      </c>
      <c r="I18" s="333" t="s">
        <v>483</v>
      </c>
      <c r="J18" s="333" t="s">
        <v>484</v>
      </c>
      <c r="K18" s="333" t="s">
        <v>484</v>
      </c>
    </row>
    <row r="19" spans="1:11">
      <c r="A19" s="329"/>
      <c r="B19" s="331"/>
      <c r="C19" s="332"/>
      <c r="D19" s="334"/>
      <c r="E19" s="334"/>
      <c r="F19" s="334"/>
      <c r="G19" s="334"/>
      <c r="H19" s="334"/>
      <c r="I19" s="334"/>
      <c r="J19" s="334"/>
      <c r="K19" s="334"/>
    </row>
    <row r="20" spans="1:11">
      <c r="A20" s="207"/>
      <c r="B20" s="207"/>
      <c r="C20" s="208"/>
      <c r="D20" s="208"/>
      <c r="E20" s="208"/>
      <c r="F20" s="208"/>
      <c r="G20" s="208"/>
      <c r="H20" s="208"/>
      <c r="I20" s="208"/>
      <c r="J20" s="208"/>
      <c r="K20" s="208"/>
    </row>
    <row r="21" spans="1:11">
      <c r="A21" s="209"/>
      <c r="B21" s="209"/>
      <c r="C21" s="209"/>
      <c r="D21" s="209"/>
      <c r="E21" s="209"/>
      <c r="F21" s="209"/>
      <c r="G21" s="209"/>
      <c r="H21" s="209"/>
      <c r="I21" s="209"/>
      <c r="J21" s="209"/>
      <c r="K21" s="209"/>
    </row>
    <row r="22" spans="1:11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</row>
    <row r="23" spans="1:11">
      <c r="A23" s="209"/>
      <c r="B23" s="209"/>
      <c r="C23" s="209"/>
      <c r="D23" s="209"/>
      <c r="E23" s="209"/>
      <c r="F23" s="209"/>
      <c r="G23" s="209"/>
      <c r="H23" s="209"/>
      <c r="I23" s="209"/>
      <c r="J23" s="209"/>
      <c r="K23" s="209"/>
    </row>
    <row r="24" spans="1:11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</row>
    <row r="25" spans="1:11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</row>
    <row r="26" spans="1:11">
      <c r="A26" s="209"/>
      <c r="B26" s="209"/>
      <c r="C26" s="209"/>
      <c r="D26" s="209"/>
      <c r="E26" s="209"/>
      <c r="F26" s="209"/>
      <c r="G26" s="209"/>
      <c r="H26" s="209"/>
      <c r="I26" s="209"/>
      <c r="J26" s="209"/>
      <c r="K26" s="209"/>
    </row>
    <row r="27" spans="1:11">
      <c r="A27" s="209"/>
      <c r="B27" s="209"/>
      <c r="C27" s="209"/>
      <c r="D27" s="209"/>
      <c r="E27" s="209"/>
      <c r="F27" s="209"/>
      <c r="G27" s="209"/>
      <c r="H27" s="209"/>
      <c r="I27" s="209"/>
      <c r="J27" s="209"/>
      <c r="K27" s="209"/>
    </row>
    <row r="28" spans="1:11">
      <c r="A28" s="209"/>
      <c r="B28" s="209"/>
      <c r="C28" s="209"/>
      <c r="D28" s="209"/>
      <c r="E28" s="209"/>
      <c r="F28" s="209"/>
      <c r="G28" s="209"/>
      <c r="H28" s="209"/>
      <c r="I28" s="209"/>
      <c r="J28" s="209"/>
      <c r="K28" s="209"/>
    </row>
    <row r="29" spans="1:11">
      <c r="A29" s="209"/>
      <c r="B29" s="209"/>
      <c r="C29" s="209"/>
      <c r="D29" s="209"/>
      <c r="E29" s="209"/>
      <c r="F29" s="209"/>
      <c r="G29" s="209"/>
      <c r="H29" s="209"/>
      <c r="I29" s="209"/>
      <c r="J29" s="209"/>
      <c r="K29" s="209"/>
    </row>
  </sheetData>
  <mergeCells count="18">
    <mergeCell ref="H18:H19"/>
    <mergeCell ref="I18:I19"/>
    <mergeCell ref="A17:A19"/>
    <mergeCell ref="B18:B19"/>
    <mergeCell ref="C18:C19"/>
    <mergeCell ref="D18:D19"/>
    <mergeCell ref="A9:K9"/>
    <mergeCell ref="A12:B12"/>
    <mergeCell ref="H12:J12"/>
    <mergeCell ref="A13:B13"/>
    <mergeCell ref="C13:D13"/>
    <mergeCell ref="E13:G13"/>
    <mergeCell ref="H13:J13"/>
    <mergeCell ref="J18:J19"/>
    <mergeCell ref="K18:K19"/>
    <mergeCell ref="E18:E19"/>
    <mergeCell ref="F18:F19"/>
    <mergeCell ref="G18:G19"/>
  </mergeCells>
  <phoneticPr fontId="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topLeftCell="A28" workbookViewId="0">
      <selection activeCell="M45" sqref="M45"/>
    </sheetView>
  </sheetViews>
  <sheetFormatPr defaultRowHeight="12.75"/>
  <cols>
    <col min="1" max="1" width="32.28515625" customWidth="1"/>
  </cols>
  <sheetData>
    <row r="1" spans="1:10">
      <c r="A1" s="279" t="s">
        <v>334</v>
      </c>
      <c r="B1" s="279"/>
      <c r="C1" s="279"/>
      <c r="D1" s="279"/>
      <c r="E1" s="279"/>
      <c r="F1" s="279"/>
      <c r="G1" s="279"/>
      <c r="H1" s="279"/>
      <c r="I1" s="279"/>
      <c r="J1" s="279"/>
    </row>
    <row r="2" spans="1:10">
      <c r="A2" s="279" t="s">
        <v>335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>
      <c r="A3" s="279" t="s">
        <v>336</v>
      </c>
      <c r="B3" s="279"/>
      <c r="C3" s="279"/>
      <c r="D3" s="279"/>
      <c r="E3" s="279"/>
      <c r="F3" s="279"/>
      <c r="G3" s="279"/>
      <c r="H3" s="279"/>
      <c r="I3" s="279"/>
      <c r="J3" s="279"/>
    </row>
    <row r="4" spans="1:10">
      <c r="A4" s="279" t="s">
        <v>337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>
      <c r="A5" s="338" t="s">
        <v>493</v>
      </c>
      <c r="B5" s="338"/>
      <c r="C5" s="338"/>
      <c r="D5" s="338"/>
      <c r="E5" s="338"/>
      <c r="F5" s="338"/>
      <c r="G5" s="338"/>
      <c r="H5" s="338"/>
      <c r="I5" s="338"/>
      <c r="J5" s="338"/>
    </row>
    <row r="6" spans="1:10">
      <c r="A6" s="339" t="s">
        <v>338</v>
      </c>
      <c r="B6" s="339"/>
      <c r="C6" s="339"/>
      <c r="D6" s="339"/>
      <c r="E6" s="339"/>
      <c r="F6" s="339"/>
      <c r="G6" s="339"/>
      <c r="H6" s="339"/>
      <c r="I6" s="339"/>
      <c r="J6" s="339"/>
    </row>
    <row r="7" spans="1:10">
      <c r="A7" s="279" t="s">
        <v>339</v>
      </c>
      <c r="B7" s="279"/>
      <c r="C7" s="279"/>
      <c r="D7" s="279"/>
      <c r="E7" s="279"/>
      <c r="F7" s="279"/>
      <c r="G7" s="279"/>
      <c r="H7" s="279"/>
      <c r="I7" s="279"/>
      <c r="J7" s="279"/>
    </row>
    <row r="10" spans="1:10">
      <c r="A10" s="163" t="s">
        <v>340</v>
      </c>
      <c r="B10" s="281"/>
      <c r="C10" s="281"/>
      <c r="D10" s="281"/>
      <c r="E10" s="281"/>
      <c r="F10" s="281"/>
      <c r="G10" s="281"/>
      <c r="H10" s="281"/>
      <c r="I10" s="281"/>
      <c r="J10" s="281"/>
    </row>
    <row r="11" spans="1:10" ht="13.5" thickBot="1"/>
    <row r="12" spans="1:10">
      <c r="A12" s="354" t="s">
        <v>341</v>
      </c>
      <c r="B12" s="356" t="s">
        <v>496</v>
      </c>
      <c r="C12" s="356"/>
      <c r="D12" s="358"/>
      <c r="E12" s="360" t="s">
        <v>494</v>
      </c>
      <c r="F12" s="360"/>
      <c r="G12" s="360"/>
      <c r="H12" s="360"/>
      <c r="I12" s="340" t="s">
        <v>495</v>
      </c>
      <c r="J12" s="341"/>
    </row>
    <row r="13" spans="1:10" ht="13.5" thickBot="1">
      <c r="A13" s="355"/>
      <c r="B13" s="357"/>
      <c r="C13" s="357"/>
      <c r="D13" s="359"/>
      <c r="E13" s="361"/>
      <c r="F13" s="361"/>
      <c r="G13" s="361"/>
      <c r="H13" s="361"/>
      <c r="I13" s="342"/>
      <c r="J13" s="343"/>
    </row>
    <row r="15" spans="1:10" ht="13.5" thickBot="1"/>
    <row r="16" spans="1:10" ht="13.5" thickBot="1">
      <c r="A16" s="344" t="s">
        <v>342</v>
      </c>
      <c r="B16" s="345"/>
      <c r="C16" s="346"/>
      <c r="D16" s="203"/>
      <c r="E16" s="35"/>
      <c r="F16" s="210"/>
      <c r="G16" s="210"/>
      <c r="H16" s="202"/>
      <c r="I16" s="202"/>
      <c r="J16" s="202"/>
    </row>
    <row r="17" spans="1:10">
      <c r="A17" s="347" t="s">
        <v>343</v>
      </c>
      <c r="B17" s="212" t="s">
        <v>127</v>
      </c>
      <c r="C17" s="213" t="s">
        <v>4</v>
      </c>
      <c r="D17" s="203"/>
      <c r="E17" s="348" t="s">
        <v>344</v>
      </c>
      <c r="F17" s="349"/>
      <c r="G17" s="349"/>
      <c r="H17" s="349"/>
      <c r="I17" s="349"/>
      <c r="J17" s="350"/>
    </row>
    <row r="18" spans="1:10" ht="15">
      <c r="A18" s="347"/>
      <c r="B18" s="212" t="s">
        <v>499</v>
      </c>
      <c r="C18" s="213" t="s">
        <v>504</v>
      </c>
      <c r="D18" s="203"/>
      <c r="E18" s="34"/>
      <c r="F18" s="35"/>
      <c r="G18" s="351" t="s">
        <v>345</v>
      </c>
      <c r="H18" s="351"/>
      <c r="I18" s="352" t="s">
        <v>500</v>
      </c>
      <c r="J18" s="353"/>
    </row>
    <row r="19" spans="1:10">
      <c r="A19" s="214" t="s">
        <v>346</v>
      </c>
      <c r="B19" s="204"/>
      <c r="C19" s="215"/>
      <c r="D19" s="202"/>
      <c r="E19" s="347" t="s">
        <v>343</v>
      </c>
      <c r="F19" s="362"/>
      <c r="G19" s="202"/>
      <c r="H19" s="202"/>
      <c r="I19" s="202"/>
      <c r="J19" s="202"/>
    </row>
    <row r="20" spans="1:10">
      <c r="A20" s="214"/>
      <c r="B20" s="204"/>
      <c r="C20" s="215"/>
      <c r="D20" s="202"/>
      <c r="E20" s="347"/>
      <c r="F20" s="362"/>
      <c r="G20" s="363"/>
      <c r="H20" s="363"/>
      <c r="I20" s="363"/>
      <c r="J20" s="364"/>
    </row>
    <row r="21" spans="1:10">
      <c r="A21" s="214" t="s">
        <v>347</v>
      </c>
      <c r="B21" s="204"/>
      <c r="C21" s="215"/>
      <c r="D21" s="202"/>
      <c r="E21" s="211"/>
      <c r="F21" s="216"/>
      <c r="G21" s="204"/>
      <c r="H21" s="204"/>
      <c r="I21" s="204"/>
      <c r="J21" s="215"/>
    </row>
    <row r="22" spans="1:10">
      <c r="A22" s="214"/>
      <c r="B22" s="204"/>
      <c r="C22" s="215"/>
      <c r="D22" s="202"/>
      <c r="E22" s="217"/>
      <c r="F22" s="218"/>
      <c r="G22" s="204"/>
      <c r="H22" s="204"/>
      <c r="I22" s="204"/>
      <c r="J22" s="215"/>
    </row>
    <row r="23" spans="1:10">
      <c r="A23" s="219" t="s">
        <v>348</v>
      </c>
      <c r="B23" s="204"/>
      <c r="C23" s="215"/>
      <c r="D23" s="202"/>
      <c r="E23" s="347" t="s">
        <v>349</v>
      </c>
      <c r="F23" s="362"/>
      <c r="G23" s="363"/>
      <c r="H23" s="363"/>
      <c r="I23" s="363"/>
      <c r="J23" s="364"/>
    </row>
    <row r="24" spans="1:10">
      <c r="A24" s="219"/>
      <c r="B24" s="204"/>
      <c r="C24" s="215"/>
      <c r="D24" s="202"/>
      <c r="E24" s="34"/>
      <c r="F24" s="204"/>
      <c r="G24" s="204"/>
      <c r="H24" s="204"/>
      <c r="I24" s="204"/>
      <c r="J24" s="215"/>
    </row>
    <row r="25" spans="1:10" ht="13.5" thickBot="1">
      <c r="A25" s="220" t="s">
        <v>349</v>
      </c>
      <c r="B25" s="204"/>
      <c r="C25" s="215"/>
      <c r="D25" s="202"/>
      <c r="E25" s="221"/>
      <c r="F25" s="222"/>
      <c r="G25" s="222"/>
      <c r="H25" s="222"/>
      <c r="I25" s="222"/>
      <c r="J25" s="223"/>
    </row>
    <row r="26" spans="1:10" ht="13.5" thickBot="1">
      <c r="A26" s="214" t="s">
        <v>350</v>
      </c>
      <c r="B26" s="204"/>
      <c r="C26" s="215"/>
      <c r="D26" s="202"/>
      <c r="E26" s="224"/>
      <c r="F26" s="224"/>
      <c r="G26" s="224"/>
      <c r="H26" s="224"/>
      <c r="I26" s="224"/>
      <c r="J26" s="224"/>
    </row>
    <row r="27" spans="1:10">
      <c r="A27" s="214" t="s">
        <v>351</v>
      </c>
      <c r="B27" s="204"/>
      <c r="C27" s="215"/>
      <c r="D27" s="202"/>
      <c r="E27" s="348" t="s">
        <v>352</v>
      </c>
      <c r="F27" s="349"/>
      <c r="G27" s="349"/>
      <c r="H27" s="349"/>
      <c r="I27" s="349"/>
      <c r="J27" s="350"/>
    </row>
    <row r="28" spans="1:10" ht="15">
      <c r="A28" s="220" t="s">
        <v>353</v>
      </c>
      <c r="B28" s="204"/>
      <c r="C28" s="215"/>
      <c r="D28" s="202"/>
      <c r="E28" s="225"/>
      <c r="F28" s="226"/>
      <c r="G28" s="351" t="s">
        <v>345</v>
      </c>
      <c r="H28" s="351"/>
      <c r="I28" s="367" t="s">
        <v>501</v>
      </c>
      <c r="J28" s="353"/>
    </row>
    <row r="29" spans="1:10">
      <c r="A29" s="220" t="s">
        <v>354</v>
      </c>
      <c r="B29" s="204"/>
      <c r="C29" s="215"/>
      <c r="D29" s="202"/>
      <c r="E29" s="347" t="s">
        <v>355</v>
      </c>
      <c r="F29" s="362"/>
      <c r="G29" s="227"/>
      <c r="H29" s="204"/>
      <c r="I29" s="204"/>
      <c r="J29" s="215"/>
    </row>
    <row r="30" spans="1:10" ht="15">
      <c r="A30" s="219" t="s">
        <v>348</v>
      </c>
      <c r="B30" s="204"/>
      <c r="C30" s="215"/>
      <c r="D30" s="202"/>
      <c r="E30" s="347" t="s">
        <v>356</v>
      </c>
      <c r="F30" s="362"/>
      <c r="G30" s="228"/>
      <c r="H30" s="204"/>
      <c r="I30" s="204"/>
      <c r="J30" s="215"/>
    </row>
    <row r="31" spans="1:10">
      <c r="A31" s="220" t="s">
        <v>357</v>
      </c>
      <c r="B31" s="204"/>
      <c r="C31" s="215"/>
      <c r="D31" s="202"/>
      <c r="E31" s="365" t="s">
        <v>358</v>
      </c>
      <c r="F31" s="366"/>
      <c r="G31" s="363"/>
      <c r="H31" s="363"/>
      <c r="I31" s="363"/>
      <c r="J31" s="364"/>
    </row>
    <row r="32" spans="1:10">
      <c r="A32" s="214" t="s">
        <v>359</v>
      </c>
      <c r="B32" s="204"/>
      <c r="C32" s="215"/>
      <c r="D32" s="202"/>
      <c r="E32" s="365" t="s">
        <v>360</v>
      </c>
      <c r="F32" s="366"/>
      <c r="G32" s="363"/>
      <c r="H32" s="363"/>
      <c r="I32" s="363"/>
      <c r="J32" s="364"/>
    </row>
    <row r="33" spans="1:10">
      <c r="A33" s="214" t="s">
        <v>361</v>
      </c>
      <c r="B33" s="204"/>
      <c r="C33" s="215"/>
      <c r="D33" s="202"/>
      <c r="E33" s="368" t="s">
        <v>362</v>
      </c>
      <c r="F33" s="369"/>
      <c r="G33" s="204"/>
      <c r="H33" s="204"/>
      <c r="I33" s="204"/>
      <c r="J33" s="215"/>
    </row>
    <row r="34" spans="1:10">
      <c r="A34" s="229" t="s">
        <v>363</v>
      </c>
      <c r="B34" s="204"/>
      <c r="C34" s="215"/>
      <c r="D34" s="202"/>
      <c r="E34" s="370"/>
      <c r="F34" s="369"/>
      <c r="G34" s="204"/>
      <c r="H34" s="204"/>
      <c r="I34" s="204"/>
      <c r="J34" s="215"/>
    </row>
    <row r="35" spans="1:10">
      <c r="A35" s="229" t="s">
        <v>364</v>
      </c>
      <c r="B35" s="204"/>
      <c r="C35" s="215"/>
      <c r="D35" s="202"/>
      <c r="E35" s="230"/>
      <c r="F35" s="231"/>
      <c r="G35" s="204"/>
      <c r="H35" s="204"/>
      <c r="I35" s="204"/>
      <c r="J35" s="215"/>
    </row>
    <row r="36" spans="1:10">
      <c r="A36" s="214" t="s">
        <v>365</v>
      </c>
      <c r="B36" s="204"/>
      <c r="C36" s="215"/>
      <c r="D36" s="202"/>
      <c r="E36" s="347" t="s">
        <v>355</v>
      </c>
      <c r="F36" s="362"/>
      <c r="G36" s="204"/>
      <c r="H36" s="204"/>
      <c r="I36" s="204"/>
      <c r="J36" s="215"/>
    </row>
    <row r="37" spans="1:10">
      <c r="A37" s="214" t="s">
        <v>366</v>
      </c>
      <c r="B37" s="35"/>
      <c r="C37" s="37"/>
      <c r="E37" s="365" t="s">
        <v>367</v>
      </c>
      <c r="F37" s="366"/>
      <c r="G37" s="363"/>
      <c r="H37" s="363"/>
      <c r="I37" s="363"/>
      <c r="J37" s="364"/>
    </row>
    <row r="38" spans="1:10">
      <c r="A38" s="219" t="s">
        <v>348</v>
      </c>
      <c r="B38" s="35"/>
      <c r="C38" s="232"/>
      <c r="E38" s="365" t="s">
        <v>368</v>
      </c>
      <c r="F38" s="366"/>
      <c r="G38" s="363"/>
      <c r="H38" s="363"/>
      <c r="I38" s="363"/>
      <c r="J38" s="364"/>
    </row>
    <row r="39" spans="1:10" ht="13.5" thickBot="1">
      <c r="A39" s="233"/>
      <c r="B39" s="40"/>
      <c r="C39" s="42"/>
      <c r="E39" s="365" t="s">
        <v>369</v>
      </c>
      <c r="F39" s="366"/>
      <c r="G39" s="363"/>
      <c r="H39" s="363"/>
      <c r="I39" s="363"/>
      <c r="J39" s="364"/>
    </row>
    <row r="40" spans="1:10" ht="13.5" thickBot="1">
      <c r="A40" s="202"/>
      <c r="E40" s="365" t="s">
        <v>370</v>
      </c>
      <c r="F40" s="366"/>
      <c r="G40" s="363"/>
      <c r="H40" s="363"/>
      <c r="I40" s="363"/>
      <c r="J40" s="364"/>
    </row>
    <row r="41" spans="1:10">
      <c r="A41" s="371" t="s">
        <v>371</v>
      </c>
      <c r="B41" s="372"/>
      <c r="C41" s="373"/>
      <c r="E41" s="229"/>
      <c r="F41" s="35"/>
      <c r="G41" s="35"/>
      <c r="H41" s="35"/>
      <c r="I41" s="35"/>
      <c r="J41" s="37"/>
    </row>
    <row r="42" spans="1:10">
      <c r="A42" s="234" t="s">
        <v>372</v>
      </c>
      <c r="B42" s="376" t="s">
        <v>373</v>
      </c>
      <c r="C42" s="377"/>
      <c r="E42" s="378" t="s">
        <v>374</v>
      </c>
      <c r="F42" s="379"/>
      <c r="G42" s="363"/>
      <c r="H42" s="363"/>
      <c r="I42" s="363"/>
      <c r="J42" s="364"/>
    </row>
    <row r="43" spans="1:10" ht="13.5" thickBot="1">
      <c r="A43" s="235"/>
      <c r="B43" s="382"/>
      <c r="C43" s="383"/>
      <c r="E43" s="380"/>
      <c r="F43" s="381"/>
      <c r="G43" s="40"/>
      <c r="H43" s="40"/>
      <c r="I43" s="40"/>
      <c r="J43" s="42"/>
    </row>
    <row r="44" spans="1:10" ht="13.5" thickBot="1"/>
    <row r="45" spans="1:10">
      <c r="A45" s="390" t="s">
        <v>375</v>
      </c>
      <c r="B45" s="393" t="s">
        <v>498</v>
      </c>
      <c r="C45" s="394"/>
      <c r="D45" s="394"/>
      <c r="E45" s="394"/>
      <c r="F45" s="394"/>
      <c r="G45" s="394"/>
      <c r="H45" s="394"/>
      <c r="I45" s="394"/>
      <c r="J45" s="395"/>
    </row>
    <row r="46" spans="1:10">
      <c r="A46" s="391"/>
      <c r="B46" s="388" t="s">
        <v>376</v>
      </c>
      <c r="C46" s="374" t="s">
        <v>377</v>
      </c>
      <c r="D46" s="374" t="s">
        <v>378</v>
      </c>
      <c r="E46" s="374" t="s">
        <v>379</v>
      </c>
      <c r="F46" s="374" t="s">
        <v>380</v>
      </c>
      <c r="G46" s="374" t="s">
        <v>381</v>
      </c>
      <c r="H46" s="374" t="s">
        <v>382</v>
      </c>
      <c r="I46" s="374" t="s">
        <v>383</v>
      </c>
      <c r="J46" s="384" t="s">
        <v>384</v>
      </c>
    </row>
    <row r="47" spans="1:10" ht="13.5" thickBot="1">
      <c r="A47" s="392"/>
      <c r="B47" s="389"/>
      <c r="C47" s="375"/>
      <c r="D47" s="375"/>
      <c r="E47" s="375"/>
      <c r="F47" s="375"/>
      <c r="G47" s="375"/>
      <c r="H47" s="375"/>
      <c r="I47" s="375"/>
      <c r="J47" s="385"/>
    </row>
    <row r="48" spans="1:10">
      <c r="A48" s="386"/>
      <c r="B48" s="388"/>
      <c r="C48" s="374"/>
      <c r="D48" s="374"/>
      <c r="E48" s="374"/>
      <c r="F48" s="374"/>
      <c r="G48" s="374"/>
      <c r="H48" s="374"/>
      <c r="I48" s="374"/>
      <c r="J48" s="384"/>
    </row>
    <row r="49" spans="1:10">
      <c r="A49" s="387"/>
      <c r="B49" s="389"/>
      <c r="C49" s="375"/>
      <c r="D49" s="375"/>
      <c r="E49" s="375"/>
      <c r="F49" s="375"/>
      <c r="G49" s="375"/>
      <c r="H49" s="375"/>
      <c r="I49" s="375"/>
      <c r="J49" s="400"/>
    </row>
    <row r="50" spans="1:10">
      <c r="A50" s="238"/>
      <c r="B50" s="239"/>
      <c r="C50" s="8"/>
      <c r="D50" s="236"/>
      <c r="E50" s="8"/>
      <c r="F50" s="8"/>
      <c r="G50" s="8"/>
      <c r="H50" s="8"/>
      <c r="I50" s="8"/>
      <c r="J50" s="237"/>
    </row>
    <row r="51" spans="1:10" ht="13.5" thickBot="1">
      <c r="A51" s="238"/>
      <c r="B51" s="239"/>
      <c r="C51" s="8"/>
      <c r="D51" s="8"/>
      <c r="E51" s="8"/>
      <c r="F51" s="8"/>
      <c r="G51" s="8"/>
      <c r="H51" s="8"/>
      <c r="I51" s="8"/>
      <c r="J51" s="240"/>
    </row>
    <row r="52" spans="1:10">
      <c r="A52" s="401" t="s">
        <v>497</v>
      </c>
      <c r="B52" s="241"/>
      <c r="C52" s="242"/>
      <c r="D52" s="242"/>
      <c r="E52" s="242"/>
      <c r="F52" s="242"/>
      <c r="G52" s="242"/>
      <c r="H52" s="242"/>
      <c r="I52" s="242"/>
      <c r="J52" s="243"/>
    </row>
    <row r="53" spans="1:10">
      <c r="A53" s="402"/>
      <c r="B53" s="244"/>
      <c r="C53" s="245"/>
      <c r="D53" s="245"/>
      <c r="E53" s="245"/>
      <c r="F53" s="245"/>
      <c r="G53" s="245"/>
      <c r="H53" s="245"/>
      <c r="I53" s="245"/>
      <c r="J53" s="246"/>
    </row>
    <row r="54" spans="1:10">
      <c r="A54" s="403"/>
      <c r="B54" s="247"/>
      <c r="C54" s="13"/>
      <c r="D54" s="13"/>
      <c r="E54" s="13"/>
      <c r="F54" s="13"/>
      <c r="G54" s="13"/>
      <c r="H54" s="13"/>
      <c r="I54" s="13"/>
      <c r="J54" s="237"/>
    </row>
    <row r="55" spans="1:10">
      <c r="A55" s="404"/>
      <c r="B55" s="388"/>
      <c r="C55" s="374"/>
      <c r="D55" s="374"/>
      <c r="E55" s="374"/>
      <c r="F55" s="374"/>
      <c r="G55" s="374"/>
      <c r="H55" s="374"/>
      <c r="I55" s="374"/>
      <c r="J55" s="384"/>
    </row>
    <row r="56" spans="1:10">
      <c r="A56" s="405"/>
      <c r="B56" s="407"/>
      <c r="C56" s="396"/>
      <c r="D56" s="396"/>
      <c r="E56" s="396"/>
      <c r="F56" s="396"/>
      <c r="G56" s="396"/>
      <c r="H56" s="396"/>
      <c r="I56" s="396"/>
      <c r="J56" s="397"/>
    </row>
    <row r="57" spans="1:10" ht="13.5" thickBot="1">
      <c r="A57" s="406"/>
      <c r="B57" s="389"/>
      <c r="C57" s="375"/>
      <c r="D57" s="375"/>
      <c r="E57" s="375"/>
      <c r="F57" s="375"/>
      <c r="G57" s="375"/>
      <c r="H57" s="375"/>
      <c r="I57" s="375"/>
      <c r="J57" s="398"/>
    </row>
    <row r="58" spans="1:10">
      <c r="A58" s="390" t="s">
        <v>502</v>
      </c>
      <c r="B58" s="301"/>
      <c r="C58" s="301"/>
      <c r="D58" s="301"/>
      <c r="E58" s="301"/>
      <c r="F58" s="301"/>
      <c r="G58" s="301"/>
      <c r="H58" s="301"/>
      <c r="I58" s="301"/>
      <c r="J58" s="302"/>
    </row>
    <row r="59" spans="1:10" ht="13.5" thickBot="1">
      <c r="A59" s="399"/>
      <c r="B59" s="310"/>
      <c r="C59" s="310"/>
      <c r="D59" s="310"/>
      <c r="E59" s="310"/>
      <c r="F59" s="310"/>
      <c r="G59" s="310"/>
      <c r="H59" s="310"/>
      <c r="I59" s="310"/>
      <c r="J59" s="311"/>
    </row>
  </sheetData>
  <mergeCells count="89">
    <mergeCell ref="I55:I57"/>
    <mergeCell ref="J55:J57"/>
    <mergeCell ref="A58:A59"/>
    <mergeCell ref="B58:J59"/>
    <mergeCell ref="J48:J49"/>
    <mergeCell ref="A52:A54"/>
    <mergeCell ref="A55:A57"/>
    <mergeCell ref="B55:B57"/>
    <mergeCell ref="C55:C57"/>
    <mergeCell ref="D55:D57"/>
    <mergeCell ref="E55:E57"/>
    <mergeCell ref="F55:F57"/>
    <mergeCell ref="G55:G57"/>
    <mergeCell ref="H55:H57"/>
    <mergeCell ref="F48:F49"/>
    <mergeCell ref="G48:G49"/>
    <mergeCell ref="H48:H49"/>
    <mergeCell ref="I48:I49"/>
    <mergeCell ref="A45:A47"/>
    <mergeCell ref="B45:J45"/>
    <mergeCell ref="B46:B47"/>
    <mergeCell ref="C46:C47"/>
    <mergeCell ref="D46:D47"/>
    <mergeCell ref="E46:E47"/>
    <mergeCell ref="A48:A49"/>
    <mergeCell ref="B48:B49"/>
    <mergeCell ref="C48:C49"/>
    <mergeCell ref="D48:D49"/>
    <mergeCell ref="E48:E49"/>
    <mergeCell ref="F46:F47"/>
    <mergeCell ref="G46:G47"/>
    <mergeCell ref="H46:H47"/>
    <mergeCell ref="I46:I47"/>
    <mergeCell ref="B42:C42"/>
    <mergeCell ref="E42:F43"/>
    <mergeCell ref="G42:H42"/>
    <mergeCell ref="I42:J42"/>
    <mergeCell ref="B43:C43"/>
    <mergeCell ref="J46:J47"/>
    <mergeCell ref="E40:F40"/>
    <mergeCell ref="G40:H40"/>
    <mergeCell ref="I40:J40"/>
    <mergeCell ref="A41:C41"/>
    <mergeCell ref="E38:F38"/>
    <mergeCell ref="G38:H38"/>
    <mergeCell ref="I38:J38"/>
    <mergeCell ref="E39:F39"/>
    <mergeCell ref="G39:H39"/>
    <mergeCell ref="I39:J39"/>
    <mergeCell ref="E36:F36"/>
    <mergeCell ref="E37:F37"/>
    <mergeCell ref="G37:H37"/>
    <mergeCell ref="I37:J37"/>
    <mergeCell ref="E32:F32"/>
    <mergeCell ref="G32:H32"/>
    <mergeCell ref="I32:J32"/>
    <mergeCell ref="E33:F34"/>
    <mergeCell ref="E30:F30"/>
    <mergeCell ref="E31:F31"/>
    <mergeCell ref="G31:H31"/>
    <mergeCell ref="I31:J31"/>
    <mergeCell ref="E27:J27"/>
    <mergeCell ref="G28:H28"/>
    <mergeCell ref="I28:J28"/>
    <mergeCell ref="E29:F29"/>
    <mergeCell ref="E19:F20"/>
    <mergeCell ref="G20:H20"/>
    <mergeCell ref="I20:J20"/>
    <mergeCell ref="E23:F23"/>
    <mergeCell ref="G23:H23"/>
    <mergeCell ref="I23:J23"/>
    <mergeCell ref="I12:J13"/>
    <mergeCell ref="A16:C16"/>
    <mergeCell ref="A17:A18"/>
    <mergeCell ref="E17:J17"/>
    <mergeCell ref="G18:H18"/>
    <mergeCell ref="I18:J18"/>
    <mergeCell ref="A12:A13"/>
    <mergeCell ref="B12:C13"/>
    <mergeCell ref="D12:D13"/>
    <mergeCell ref="E12:H13"/>
    <mergeCell ref="A5:J5"/>
    <mergeCell ref="A6:J6"/>
    <mergeCell ref="A7:J7"/>
    <mergeCell ref="B10:J10"/>
    <mergeCell ref="A1:J1"/>
    <mergeCell ref="A2:J2"/>
    <mergeCell ref="A3:J3"/>
    <mergeCell ref="A4:J4"/>
  </mergeCells>
  <phoneticPr fontId="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3:J56"/>
  <sheetViews>
    <sheetView topLeftCell="A25" workbookViewId="0">
      <selection activeCell="D57" sqref="D57"/>
    </sheetView>
  </sheetViews>
  <sheetFormatPr defaultRowHeight="12.75"/>
  <sheetData>
    <row r="3" spans="1:10">
      <c r="A3" s="279" t="s">
        <v>385</v>
      </c>
      <c r="B3" s="279"/>
      <c r="C3" s="279"/>
      <c r="D3" s="279"/>
      <c r="E3" s="279"/>
      <c r="F3" s="279"/>
      <c r="G3" s="279"/>
      <c r="H3" s="279"/>
      <c r="I3" s="279"/>
      <c r="J3" s="101"/>
    </row>
    <row r="4" spans="1:10">
      <c r="A4" s="279" t="s">
        <v>307</v>
      </c>
      <c r="B4" s="279"/>
      <c r="C4" s="279"/>
      <c r="D4" s="279"/>
      <c r="E4" s="279"/>
      <c r="F4" s="279"/>
      <c r="G4" s="279"/>
      <c r="H4" s="279"/>
      <c r="I4" s="279"/>
      <c r="J4" s="17"/>
    </row>
    <row r="5" spans="1:10">
      <c r="A5" s="279" t="s">
        <v>308</v>
      </c>
      <c r="B5" s="279"/>
      <c r="C5" s="279"/>
      <c r="D5" s="279"/>
      <c r="E5" s="279"/>
      <c r="F5" s="279"/>
      <c r="G5" s="279"/>
      <c r="H5" s="279"/>
      <c r="I5" s="279"/>
      <c r="J5" s="17"/>
    </row>
    <row r="6" spans="1:10">
      <c r="A6" s="279" t="s">
        <v>386</v>
      </c>
      <c r="B6" s="279"/>
      <c r="C6" s="279"/>
      <c r="D6" s="279"/>
      <c r="E6" s="279"/>
      <c r="F6" s="279"/>
      <c r="G6" s="279"/>
      <c r="H6" s="279"/>
      <c r="I6" s="279"/>
      <c r="J6" s="101"/>
    </row>
    <row r="7" spans="1:10">
      <c r="A7" s="279" t="s">
        <v>387</v>
      </c>
      <c r="B7" s="279"/>
      <c r="C7" s="279"/>
      <c r="D7" s="279"/>
      <c r="E7" s="279"/>
      <c r="F7" s="279"/>
      <c r="G7" s="279"/>
      <c r="H7" s="279"/>
      <c r="I7" s="279"/>
      <c r="J7" s="17"/>
    </row>
    <row r="8" spans="1:10">
      <c r="A8" s="279" t="s">
        <v>388</v>
      </c>
      <c r="B8" s="279"/>
      <c r="C8" s="279"/>
      <c r="D8" s="279"/>
      <c r="E8" s="279"/>
      <c r="F8" s="279"/>
      <c r="G8" s="279"/>
      <c r="H8" s="279"/>
      <c r="I8" s="279"/>
      <c r="J8" s="17"/>
    </row>
    <row r="11" spans="1:10">
      <c r="A11" s="281" t="s">
        <v>389</v>
      </c>
      <c r="B11" s="281"/>
    </row>
    <row r="12" spans="1:10">
      <c r="A12" s="281" t="s">
        <v>390</v>
      </c>
      <c r="B12" s="281"/>
    </row>
    <row r="13" spans="1:10">
      <c r="A13" s="281" t="s">
        <v>391</v>
      </c>
      <c r="B13" s="281"/>
    </row>
    <row r="15" spans="1:10">
      <c r="A15" t="s">
        <v>392</v>
      </c>
    </row>
    <row r="16" spans="1:10">
      <c r="A16" s="248"/>
      <c r="B16" s="249"/>
      <c r="C16" s="281" t="s">
        <v>393</v>
      </c>
      <c r="D16" s="281"/>
      <c r="E16" s="147"/>
      <c r="F16" s="203" t="s">
        <v>503</v>
      </c>
    </row>
    <row r="17" spans="1:9">
      <c r="A17" s="248"/>
      <c r="B17" s="250"/>
      <c r="C17" s="281" t="s">
        <v>394</v>
      </c>
      <c r="D17" s="281"/>
      <c r="E17" s="251"/>
      <c r="F17" s="203" t="s">
        <v>503</v>
      </c>
    </row>
    <row r="18" spans="1:9">
      <c r="A18" t="s">
        <v>395</v>
      </c>
      <c r="B18" s="252"/>
      <c r="C18" s="281" t="s">
        <v>396</v>
      </c>
      <c r="D18" s="281"/>
      <c r="E18" s="251"/>
      <c r="F18" s="203" t="s">
        <v>503</v>
      </c>
    </row>
    <row r="19" spans="1:9">
      <c r="A19" t="s">
        <v>395</v>
      </c>
      <c r="B19" s="252"/>
      <c r="C19" s="281" t="s">
        <v>185</v>
      </c>
      <c r="D19" s="281"/>
      <c r="E19" s="251"/>
      <c r="F19" s="203" t="s">
        <v>503</v>
      </c>
    </row>
    <row r="20" spans="1:9">
      <c r="A20" t="s">
        <v>395</v>
      </c>
      <c r="B20" s="252"/>
      <c r="C20" s="281" t="s">
        <v>397</v>
      </c>
      <c r="D20" s="281"/>
      <c r="E20" s="251"/>
      <c r="F20" s="203" t="s">
        <v>503</v>
      </c>
    </row>
    <row r="21" spans="1:9">
      <c r="A21" t="s">
        <v>398</v>
      </c>
      <c r="B21" s="252"/>
      <c r="C21" s="281" t="s">
        <v>399</v>
      </c>
      <c r="D21" s="281"/>
      <c r="E21" s="251"/>
      <c r="F21" s="203" t="s">
        <v>503</v>
      </c>
    </row>
    <row r="22" spans="1:9">
      <c r="B22" s="252"/>
      <c r="C22" s="281" t="s">
        <v>400</v>
      </c>
      <c r="D22" s="281"/>
      <c r="E22" s="251"/>
      <c r="F22" s="203" t="s">
        <v>503</v>
      </c>
    </row>
    <row r="24" spans="1:9">
      <c r="A24" t="s">
        <v>401</v>
      </c>
      <c r="F24" s="408" t="s">
        <v>402</v>
      </c>
      <c r="G24" s="408"/>
      <c r="H24" s="408"/>
      <c r="I24" s="408"/>
    </row>
    <row r="25" spans="1:9">
      <c r="A25" t="s">
        <v>403</v>
      </c>
    </row>
    <row r="27" spans="1:9">
      <c r="A27" t="s">
        <v>404</v>
      </c>
      <c r="D27" s="249"/>
      <c r="F27" s="249"/>
    </row>
    <row r="28" spans="1:9">
      <c r="A28" t="s">
        <v>404</v>
      </c>
      <c r="D28" s="251"/>
      <c r="F28" s="251"/>
    </row>
    <row r="29" spans="1:9">
      <c r="A29" t="s">
        <v>404</v>
      </c>
      <c r="D29" s="251"/>
      <c r="F29" s="251"/>
    </row>
    <row r="32" spans="1:9">
      <c r="A32" t="s">
        <v>405</v>
      </c>
      <c r="F32" s="408" t="s">
        <v>406</v>
      </c>
      <c r="G32" s="408"/>
      <c r="H32" s="408"/>
      <c r="I32" s="408"/>
    </row>
    <row r="33" spans="1:6">
      <c r="A33" t="s">
        <v>407</v>
      </c>
    </row>
    <row r="35" spans="1:6" ht="14.25">
      <c r="A35" t="s">
        <v>505</v>
      </c>
      <c r="F35" t="s">
        <v>506</v>
      </c>
    </row>
    <row r="36" spans="1:6" ht="14.25">
      <c r="A36" t="s">
        <v>505</v>
      </c>
      <c r="F36" t="s">
        <v>506</v>
      </c>
    </row>
    <row r="37" spans="1:6" ht="14.25">
      <c r="A37" t="s">
        <v>505</v>
      </c>
      <c r="F37" s="273" t="s">
        <v>507</v>
      </c>
    </row>
    <row r="39" spans="1:6">
      <c r="A39" t="s">
        <v>408</v>
      </c>
    </row>
    <row r="41" spans="1:6">
      <c r="B41" t="s">
        <v>409</v>
      </c>
    </row>
    <row r="42" spans="1:6">
      <c r="B42" t="s">
        <v>410</v>
      </c>
    </row>
    <row r="43" spans="1:6">
      <c r="B43" t="s">
        <v>411</v>
      </c>
    </row>
    <row r="44" spans="1:6">
      <c r="B44" t="s">
        <v>412</v>
      </c>
    </row>
    <row r="45" spans="1:6">
      <c r="B45" t="s">
        <v>413</v>
      </c>
    </row>
    <row r="46" spans="1:6">
      <c r="B46" t="s">
        <v>414</v>
      </c>
    </row>
    <row r="47" spans="1:6">
      <c r="B47" t="s">
        <v>415</v>
      </c>
    </row>
    <row r="50" spans="1:7">
      <c r="A50" t="s">
        <v>416</v>
      </c>
    </row>
    <row r="51" spans="1:7">
      <c r="A51" t="s">
        <v>417</v>
      </c>
      <c r="B51" s="50" t="s">
        <v>418</v>
      </c>
    </row>
    <row r="52" spans="1:7">
      <c r="B52" s="50"/>
    </row>
    <row r="53" spans="1:7">
      <c r="B53" t="s">
        <v>318</v>
      </c>
    </row>
    <row r="55" spans="1:7">
      <c r="B55" t="s">
        <v>508</v>
      </c>
    </row>
    <row r="56" spans="1:7">
      <c r="B56" s="147"/>
      <c r="C56" s="147"/>
      <c r="D56" s="147"/>
      <c r="E56" s="147"/>
      <c r="F56" s="147"/>
      <c r="G56" s="147"/>
    </row>
  </sheetData>
  <mergeCells count="18">
    <mergeCell ref="F24:I24"/>
    <mergeCell ref="F32:I32"/>
    <mergeCell ref="C19:D19"/>
    <mergeCell ref="C20:D20"/>
    <mergeCell ref="C21:D21"/>
    <mergeCell ref="C22:D22"/>
    <mergeCell ref="C17:D17"/>
    <mergeCell ref="C18:D18"/>
    <mergeCell ref="A7:I7"/>
    <mergeCell ref="A8:I8"/>
    <mergeCell ref="A11:B11"/>
    <mergeCell ref="A12:B12"/>
    <mergeCell ref="C16:D16"/>
    <mergeCell ref="A3:I3"/>
    <mergeCell ref="A4:I4"/>
    <mergeCell ref="A5:I5"/>
    <mergeCell ref="A6:I6"/>
    <mergeCell ref="A13:B13"/>
  </mergeCells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topLeftCell="A4" workbookViewId="0">
      <selection activeCell="D10" sqref="D10"/>
    </sheetView>
  </sheetViews>
  <sheetFormatPr defaultRowHeight="12.75"/>
  <cols>
    <col min="2" max="2" width="35.5703125" customWidth="1"/>
    <col min="5" max="5" width="10.7109375" customWidth="1"/>
  </cols>
  <sheetData>
    <row r="1" spans="1:7">
      <c r="A1" s="276" t="s">
        <v>32</v>
      </c>
      <c r="B1" s="276"/>
      <c r="C1" s="276"/>
      <c r="D1" s="276"/>
      <c r="E1" s="276"/>
      <c r="F1" s="276"/>
      <c r="G1" s="276"/>
    </row>
    <row r="2" spans="1:7">
      <c r="A2" s="276" t="s">
        <v>33</v>
      </c>
      <c r="B2" s="276"/>
      <c r="C2" s="276"/>
      <c r="D2" s="276"/>
      <c r="E2" s="276"/>
      <c r="F2" s="276"/>
      <c r="G2" s="276"/>
    </row>
    <row r="6" spans="1:7">
      <c r="B6" s="2" t="s">
        <v>34</v>
      </c>
      <c r="C6" s="3" t="s">
        <v>3</v>
      </c>
      <c r="D6" s="3" t="s">
        <v>4</v>
      </c>
      <c r="E6" s="21" t="s">
        <v>35</v>
      </c>
      <c r="F6" s="21" t="s">
        <v>36</v>
      </c>
    </row>
    <row r="7" spans="1:7" ht="14.25">
      <c r="B7" s="10" t="s">
        <v>37</v>
      </c>
      <c r="C7" s="5" t="s">
        <v>30</v>
      </c>
      <c r="D7" s="5" t="s">
        <v>31</v>
      </c>
      <c r="E7" s="5" t="s">
        <v>38</v>
      </c>
      <c r="F7" s="5" t="s">
        <v>6</v>
      </c>
    </row>
    <row r="8" spans="1:7">
      <c r="B8" s="6" t="s">
        <v>517</v>
      </c>
      <c r="C8" s="6">
        <v>8.51</v>
      </c>
      <c r="D8" s="6">
        <v>0.38</v>
      </c>
      <c r="E8" s="6">
        <v>0.7</v>
      </c>
      <c r="F8" s="22">
        <f>C8*D8*E8</f>
        <v>2.2636599999999998</v>
      </c>
    </row>
    <row r="9" spans="1:7">
      <c r="B9" s="6" t="s">
        <v>518</v>
      </c>
      <c r="C9" s="6">
        <v>14.77</v>
      </c>
      <c r="D9" s="6">
        <v>0.44</v>
      </c>
      <c r="E9" s="6">
        <v>0.6</v>
      </c>
      <c r="F9" s="22">
        <f t="shared" ref="F9:F14" si="0">C9*D9*E9</f>
        <v>3.8992800000000001</v>
      </c>
    </row>
    <row r="10" spans="1:7">
      <c r="B10" s="6"/>
      <c r="C10" s="6"/>
      <c r="D10" s="6"/>
      <c r="E10" s="6"/>
      <c r="F10" s="22">
        <f t="shared" si="0"/>
        <v>0</v>
      </c>
    </row>
    <row r="11" spans="1:7">
      <c r="B11" s="6"/>
      <c r="C11" s="6"/>
      <c r="D11" s="6"/>
      <c r="E11" s="6"/>
      <c r="F11" s="22">
        <f t="shared" si="0"/>
        <v>0</v>
      </c>
    </row>
    <row r="12" spans="1:7">
      <c r="B12" s="6"/>
      <c r="C12" s="6"/>
      <c r="D12" s="6"/>
      <c r="E12" s="6"/>
      <c r="F12" s="22">
        <f t="shared" si="0"/>
        <v>0</v>
      </c>
    </row>
    <row r="13" spans="1:7">
      <c r="B13" s="6"/>
      <c r="C13" s="6"/>
      <c r="D13" s="6"/>
      <c r="E13" s="6"/>
      <c r="F13" s="22">
        <f t="shared" si="0"/>
        <v>0</v>
      </c>
    </row>
    <row r="14" spans="1:7">
      <c r="B14" s="6"/>
      <c r="C14" s="6"/>
      <c r="D14" s="6"/>
      <c r="E14" s="6"/>
      <c r="F14" s="22">
        <f t="shared" si="0"/>
        <v>0</v>
      </c>
    </row>
    <row r="15" spans="1:7">
      <c r="E15" s="8" t="s">
        <v>7</v>
      </c>
      <c r="F15" s="9">
        <f>SUM(F8:F14)</f>
        <v>6.1629399999999999</v>
      </c>
    </row>
    <row r="17" spans="2:6">
      <c r="B17" s="2" t="s">
        <v>39</v>
      </c>
      <c r="C17" s="3" t="s">
        <v>3</v>
      </c>
      <c r="D17" s="3" t="s">
        <v>4</v>
      </c>
      <c r="E17" s="21" t="s">
        <v>35</v>
      </c>
      <c r="F17" s="21" t="s">
        <v>36</v>
      </c>
    </row>
    <row r="18" spans="2:6" ht="14.25">
      <c r="B18" s="4"/>
      <c r="C18" s="5" t="s">
        <v>30</v>
      </c>
      <c r="D18" s="5" t="s">
        <v>31</v>
      </c>
      <c r="E18" s="5" t="s">
        <v>38</v>
      </c>
      <c r="F18" s="5" t="s">
        <v>6</v>
      </c>
    </row>
    <row r="19" spans="2:6">
      <c r="B19" s="6"/>
      <c r="C19" s="6"/>
      <c r="D19" s="6"/>
      <c r="E19" s="6"/>
      <c r="F19" s="22">
        <f>C19*D19*E19</f>
        <v>0</v>
      </c>
    </row>
    <row r="20" spans="2:6">
      <c r="B20" s="6"/>
      <c r="C20" s="6"/>
      <c r="D20" s="6"/>
      <c r="E20" s="6"/>
      <c r="F20" s="22">
        <f>C20*D20*E20</f>
        <v>0</v>
      </c>
    </row>
    <row r="21" spans="2:6">
      <c r="B21" s="6"/>
      <c r="C21" s="6"/>
      <c r="D21" s="6"/>
      <c r="E21" s="6"/>
      <c r="F21" s="22">
        <f>C21*D21*E21</f>
        <v>0</v>
      </c>
    </row>
    <row r="22" spans="2:6">
      <c r="E22" s="8" t="s">
        <v>7</v>
      </c>
      <c r="F22" s="9">
        <f>SUM(F19:F21)</f>
        <v>0</v>
      </c>
    </row>
    <row r="24" spans="2:6">
      <c r="B24" s="2" t="s">
        <v>40</v>
      </c>
      <c r="C24" s="3" t="s">
        <v>3</v>
      </c>
      <c r="D24" s="3" t="s">
        <v>4</v>
      </c>
      <c r="E24" s="21" t="s">
        <v>35</v>
      </c>
      <c r="F24" s="21" t="s">
        <v>36</v>
      </c>
    </row>
    <row r="25" spans="2:6" ht="14.25">
      <c r="B25" s="10" t="s">
        <v>41</v>
      </c>
      <c r="C25" s="5" t="s">
        <v>30</v>
      </c>
      <c r="D25" s="5" t="s">
        <v>31</v>
      </c>
      <c r="E25" s="5" t="s">
        <v>38</v>
      </c>
      <c r="F25" s="5" t="s">
        <v>6</v>
      </c>
    </row>
    <row r="26" spans="2:6">
      <c r="B26" s="6"/>
      <c r="C26" s="6"/>
      <c r="D26" s="6"/>
      <c r="E26" s="6"/>
      <c r="F26" s="22">
        <f>C26*D26*E26</f>
        <v>0</v>
      </c>
    </row>
    <row r="27" spans="2:6">
      <c r="B27" s="6"/>
      <c r="C27" s="6"/>
      <c r="D27" s="6"/>
      <c r="E27" s="6"/>
      <c r="F27" s="22">
        <f>C27*D27*E27</f>
        <v>0</v>
      </c>
    </row>
    <row r="28" spans="2:6">
      <c r="B28" s="6"/>
      <c r="C28" s="6"/>
      <c r="D28" s="6"/>
      <c r="E28" s="6"/>
      <c r="F28" s="22">
        <f>C28*D28*E28</f>
        <v>0</v>
      </c>
    </row>
    <row r="29" spans="2:6">
      <c r="E29" s="8" t="s">
        <v>7</v>
      </c>
      <c r="F29" s="9">
        <f>SUM(F26:F28)</f>
        <v>0</v>
      </c>
    </row>
    <row r="31" spans="2:6">
      <c r="B31" s="2" t="s">
        <v>42</v>
      </c>
      <c r="C31" s="3" t="s">
        <v>3</v>
      </c>
      <c r="D31" s="3" t="s">
        <v>4</v>
      </c>
      <c r="E31" s="21" t="s">
        <v>35</v>
      </c>
      <c r="F31" s="21" t="s">
        <v>36</v>
      </c>
    </row>
    <row r="32" spans="2:6" ht="14.25">
      <c r="B32" s="10" t="s">
        <v>43</v>
      </c>
      <c r="C32" s="5" t="s">
        <v>44</v>
      </c>
      <c r="D32" s="5" t="s">
        <v>45</v>
      </c>
      <c r="E32" s="5" t="s">
        <v>38</v>
      </c>
      <c r="F32" s="5" t="s">
        <v>6</v>
      </c>
    </row>
    <row r="33" spans="2:6">
      <c r="B33" s="6"/>
      <c r="C33" s="6"/>
      <c r="D33" s="6"/>
      <c r="E33" s="6"/>
      <c r="F33" s="22">
        <f>C33*D33*E33</f>
        <v>0</v>
      </c>
    </row>
    <row r="34" spans="2:6">
      <c r="B34" s="6"/>
      <c r="C34" s="6"/>
      <c r="D34" s="6"/>
      <c r="E34" s="6"/>
      <c r="F34" s="22">
        <f>C34*D34*E34</f>
        <v>0</v>
      </c>
    </row>
    <row r="35" spans="2:6">
      <c r="B35" s="6"/>
      <c r="C35" s="6"/>
      <c r="D35" s="6"/>
      <c r="E35" s="6"/>
      <c r="F35" s="22">
        <f>C35*D35*E35</f>
        <v>0</v>
      </c>
    </row>
    <row r="36" spans="2:6">
      <c r="E36" s="8" t="s">
        <v>7</v>
      </c>
      <c r="F36" s="9">
        <f>SUM(F33:F35)</f>
        <v>0</v>
      </c>
    </row>
    <row r="38" spans="2:6">
      <c r="B38" s="2" t="s">
        <v>46</v>
      </c>
      <c r="C38" s="3" t="s">
        <v>18</v>
      </c>
      <c r="D38" s="3" t="s">
        <v>12</v>
      </c>
      <c r="E38" s="21" t="s">
        <v>35</v>
      </c>
      <c r="F38" s="21" t="s">
        <v>47</v>
      </c>
    </row>
    <row r="39" spans="2:6">
      <c r="B39" s="23" t="s">
        <v>48</v>
      </c>
      <c r="C39" s="5" t="s">
        <v>15</v>
      </c>
      <c r="D39" s="5" t="s">
        <v>16</v>
      </c>
      <c r="E39" s="5" t="s">
        <v>38</v>
      </c>
      <c r="F39" s="5" t="s">
        <v>6</v>
      </c>
    </row>
    <row r="40" spans="2:6" ht="14.25">
      <c r="B40" s="24" t="s">
        <v>49</v>
      </c>
      <c r="C40" s="5"/>
      <c r="D40" s="5"/>
      <c r="E40" s="5"/>
      <c r="F40" s="5"/>
    </row>
    <row r="41" spans="2:6">
      <c r="B41" s="6"/>
      <c r="C41" s="6"/>
      <c r="D41" s="6"/>
      <c r="E41" s="6"/>
      <c r="F41" s="22">
        <f>C41*D41*E41</f>
        <v>0</v>
      </c>
    </row>
    <row r="42" spans="2:6">
      <c r="B42" s="6"/>
      <c r="C42" s="6"/>
      <c r="D42" s="6"/>
      <c r="E42" s="6"/>
      <c r="F42" s="22">
        <f>C42*D42*E42</f>
        <v>0</v>
      </c>
    </row>
    <row r="43" spans="2:6">
      <c r="B43" s="6"/>
      <c r="C43" s="6"/>
      <c r="D43" s="6"/>
      <c r="E43" s="6"/>
      <c r="F43" s="22">
        <f>C43*D43*E43</f>
        <v>0</v>
      </c>
    </row>
    <row r="44" spans="2:6">
      <c r="B44" s="6"/>
      <c r="C44" s="6"/>
      <c r="D44" s="6"/>
      <c r="E44" s="6"/>
      <c r="F44" s="22">
        <f>C44*D44*E44</f>
        <v>0</v>
      </c>
    </row>
    <row r="45" spans="2:6">
      <c r="B45" s="6"/>
      <c r="C45" s="6"/>
      <c r="D45" s="6"/>
      <c r="E45" s="6"/>
      <c r="F45" s="22">
        <f>C45*D45*E45</f>
        <v>0</v>
      </c>
    </row>
    <row r="46" spans="2:6">
      <c r="B46" s="12"/>
      <c r="E46" s="13" t="s">
        <v>7</v>
      </c>
      <c r="F46" s="14">
        <f>SUM(F41:F45)</f>
        <v>0</v>
      </c>
    </row>
    <row r="47" spans="2:6">
      <c r="B47" s="12"/>
      <c r="F47" s="15"/>
    </row>
    <row r="48" spans="2:6" ht="13.5" thickBot="1">
      <c r="B48" s="16" t="s">
        <v>50</v>
      </c>
      <c r="F48" s="15"/>
    </row>
    <row r="49" spans="2:6" ht="13.5" thickBot="1">
      <c r="B49" s="16" t="s">
        <v>29</v>
      </c>
      <c r="C49" s="17" t="s">
        <v>6</v>
      </c>
      <c r="D49" s="17"/>
      <c r="E49" s="18" t="s">
        <v>7</v>
      </c>
      <c r="F49" s="19">
        <f>F15+F22+F29+F36+F46</f>
        <v>6.1629399999999999</v>
      </c>
    </row>
    <row r="50" spans="2:6">
      <c r="B50" s="12"/>
    </row>
    <row r="51" spans="2:6">
      <c r="B51" s="25" t="s">
        <v>51</v>
      </c>
      <c r="C51" s="25"/>
      <c r="D51" s="25"/>
      <c r="E51" s="25"/>
      <c r="F51" s="26"/>
    </row>
    <row r="52" spans="2:6">
      <c r="B52" s="27" t="s">
        <v>52</v>
      </c>
      <c r="C52" s="27"/>
      <c r="D52" s="27"/>
      <c r="E52" s="26"/>
      <c r="F52" s="26"/>
    </row>
    <row r="53" spans="2:6">
      <c r="B53" s="28" t="s">
        <v>53</v>
      </c>
      <c r="C53" s="28"/>
      <c r="D53" s="28"/>
      <c r="E53" s="26"/>
      <c r="F53" s="26"/>
    </row>
    <row r="54" spans="2:6">
      <c r="B54" s="27" t="s">
        <v>54</v>
      </c>
      <c r="C54" s="27"/>
      <c r="D54" s="28"/>
      <c r="E54" s="26"/>
      <c r="F54" s="26"/>
    </row>
    <row r="55" spans="2:6">
      <c r="B55" s="28" t="s">
        <v>55</v>
      </c>
      <c r="C55" s="28"/>
      <c r="D55" s="28"/>
      <c r="E55" s="26"/>
      <c r="F55" s="26"/>
    </row>
    <row r="56" spans="2:6">
      <c r="B56" s="29"/>
      <c r="C56" s="29"/>
      <c r="D56" s="29"/>
    </row>
  </sheetData>
  <mergeCells count="2">
    <mergeCell ref="A1:G1"/>
    <mergeCell ref="A2:G2"/>
  </mergeCells>
  <phoneticPr fontId="2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3:J28"/>
  <sheetViews>
    <sheetView workbookViewId="0">
      <selection activeCell="M21" sqref="M21"/>
    </sheetView>
  </sheetViews>
  <sheetFormatPr defaultRowHeight="12.75"/>
  <sheetData>
    <row r="3" spans="1:10">
      <c r="A3" s="279" t="s">
        <v>419</v>
      </c>
      <c r="B3" s="279"/>
      <c r="C3" s="279"/>
      <c r="D3" s="279"/>
      <c r="E3" s="279"/>
      <c r="F3" s="279"/>
      <c r="G3" s="279"/>
      <c r="H3" s="279"/>
      <c r="I3" s="279"/>
      <c r="J3" s="279"/>
    </row>
    <row r="4" spans="1:10">
      <c r="A4" s="279" t="s">
        <v>307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>
      <c r="A5" s="279" t="s">
        <v>308</v>
      </c>
      <c r="B5" s="279"/>
      <c r="C5" s="279"/>
      <c r="D5" s="279"/>
      <c r="E5" s="279"/>
      <c r="F5" s="279"/>
      <c r="G5" s="279"/>
      <c r="H5" s="279"/>
      <c r="I5" s="279"/>
      <c r="J5" s="279"/>
    </row>
    <row r="6" spans="1:10">
      <c r="A6" s="279" t="s">
        <v>420</v>
      </c>
      <c r="B6" s="279"/>
      <c r="C6" s="279"/>
      <c r="D6" s="279"/>
      <c r="E6" s="279"/>
      <c r="F6" s="279"/>
      <c r="G6" s="279"/>
      <c r="H6" s="279"/>
      <c r="I6" s="279"/>
      <c r="J6" s="279"/>
    </row>
    <row r="7" spans="1:10">
      <c r="A7" s="279" t="s">
        <v>421</v>
      </c>
      <c r="B7" s="279"/>
      <c r="C7" s="279"/>
      <c r="D7" s="279"/>
      <c r="E7" s="279"/>
      <c r="F7" s="279"/>
      <c r="G7" s="279"/>
      <c r="H7" s="279"/>
      <c r="I7" s="279"/>
      <c r="J7" s="279"/>
    </row>
    <row r="8" spans="1:10">
      <c r="A8" s="279" t="s">
        <v>422</v>
      </c>
      <c r="B8" s="279"/>
      <c r="C8" s="279"/>
      <c r="D8" s="279"/>
      <c r="E8" s="279"/>
      <c r="F8" s="279"/>
      <c r="G8" s="279"/>
      <c r="H8" s="279"/>
      <c r="I8" s="279"/>
      <c r="J8" s="279"/>
    </row>
    <row r="11" spans="1:10">
      <c r="A11" s="409" t="s">
        <v>423</v>
      </c>
      <c r="B11" s="410"/>
      <c r="C11" s="410"/>
      <c r="D11" s="410"/>
      <c r="E11" s="410"/>
      <c r="F11" s="410"/>
      <c r="G11" s="410"/>
      <c r="H11" s="410"/>
      <c r="I11" s="410"/>
      <c r="J11" s="411"/>
    </row>
    <row r="12" spans="1:10">
      <c r="A12" s="142"/>
      <c r="B12" s="35"/>
      <c r="C12" s="35"/>
      <c r="D12" s="35"/>
      <c r="E12" s="35"/>
      <c r="F12" s="35"/>
      <c r="G12" s="35"/>
      <c r="H12" s="35"/>
      <c r="I12" s="35"/>
      <c r="J12" s="144"/>
    </row>
    <row r="13" spans="1:10">
      <c r="A13" s="253" t="s">
        <v>424</v>
      </c>
      <c r="B13" s="35"/>
      <c r="C13" s="35"/>
      <c r="D13" s="35"/>
      <c r="E13" s="35"/>
      <c r="F13" s="35"/>
      <c r="G13" s="35"/>
      <c r="H13" s="35"/>
      <c r="I13" s="35"/>
      <c r="J13" s="144"/>
    </row>
    <row r="14" spans="1:10">
      <c r="A14" s="142"/>
      <c r="B14" s="35"/>
      <c r="C14" s="35"/>
      <c r="D14" s="35"/>
      <c r="E14" s="35"/>
      <c r="F14" s="35"/>
      <c r="G14" s="35"/>
      <c r="H14" s="35"/>
      <c r="I14" s="35"/>
      <c r="J14" s="144"/>
    </row>
    <row r="15" spans="1:10">
      <c r="A15" s="142" t="s">
        <v>425</v>
      </c>
      <c r="B15" s="35"/>
      <c r="C15" s="35"/>
      <c r="D15" s="35"/>
      <c r="E15" s="35"/>
      <c r="F15" s="35"/>
      <c r="G15" s="35"/>
      <c r="H15" s="35"/>
      <c r="I15" s="35"/>
      <c r="J15" s="144"/>
    </row>
    <row r="16" spans="1:10">
      <c r="A16" s="142" t="s">
        <v>426</v>
      </c>
      <c r="B16" s="35"/>
      <c r="C16" s="35"/>
      <c r="D16" s="35"/>
      <c r="E16" s="35"/>
      <c r="F16" s="35"/>
      <c r="G16" s="35"/>
      <c r="H16" s="35"/>
      <c r="I16" s="35"/>
      <c r="J16" s="144"/>
    </row>
    <row r="17" spans="1:10">
      <c r="A17" s="142"/>
      <c r="B17" s="35" t="s">
        <v>427</v>
      </c>
      <c r="C17" s="35"/>
      <c r="D17" s="35"/>
      <c r="E17" s="35"/>
      <c r="F17" s="35"/>
      <c r="G17" s="35"/>
      <c r="H17" s="35"/>
      <c r="I17" s="35"/>
      <c r="J17" s="144"/>
    </row>
    <row r="18" spans="1:10">
      <c r="A18" s="142"/>
      <c r="B18" s="35"/>
      <c r="C18" s="35"/>
      <c r="D18" s="35"/>
      <c r="E18" s="35"/>
      <c r="F18" s="35"/>
      <c r="G18" s="35"/>
      <c r="H18" s="35"/>
      <c r="I18" s="35"/>
      <c r="J18" s="144"/>
    </row>
    <row r="19" spans="1:10">
      <c r="A19" s="142" t="s">
        <v>428</v>
      </c>
      <c r="B19" s="35"/>
      <c r="C19" s="35"/>
      <c r="D19" s="35"/>
      <c r="E19" s="35"/>
      <c r="F19" s="35"/>
      <c r="G19" s="35"/>
      <c r="H19" s="35"/>
      <c r="I19" s="35"/>
      <c r="J19" s="144"/>
    </row>
    <row r="20" spans="1:10">
      <c r="A20" s="142"/>
      <c r="B20" s="35"/>
      <c r="C20" s="35"/>
      <c r="D20" s="35"/>
      <c r="E20" s="35"/>
      <c r="F20" s="35"/>
      <c r="G20" s="35"/>
      <c r="H20" s="35"/>
      <c r="I20" s="35"/>
      <c r="J20" s="144"/>
    </row>
    <row r="21" spans="1:10">
      <c r="A21" s="142" t="s">
        <v>429</v>
      </c>
      <c r="B21" s="35"/>
      <c r="C21" s="35"/>
      <c r="D21" s="35"/>
      <c r="E21" s="35"/>
      <c r="F21" s="35"/>
      <c r="G21" s="35"/>
      <c r="H21" s="35"/>
      <c r="I21" s="35"/>
      <c r="J21" s="144"/>
    </row>
    <row r="22" spans="1:10">
      <c r="A22" s="4"/>
      <c r="B22" s="147"/>
      <c r="C22" s="147"/>
      <c r="D22" s="147"/>
      <c r="E22" s="147"/>
      <c r="F22" s="147"/>
      <c r="G22" s="147"/>
      <c r="H22" s="147"/>
      <c r="I22" s="147"/>
      <c r="J22" s="149"/>
    </row>
    <row r="24" spans="1:10">
      <c r="A24" s="254" t="s">
        <v>430</v>
      </c>
      <c r="B24" s="26"/>
      <c r="C24" s="26"/>
      <c r="D24" s="26"/>
      <c r="E24" s="26"/>
      <c r="F24" s="26"/>
      <c r="G24" s="26"/>
      <c r="H24" s="26"/>
      <c r="I24" s="26"/>
    </row>
    <row r="25" spans="1:10">
      <c r="A25" s="26" t="s">
        <v>431</v>
      </c>
      <c r="B25" s="26"/>
      <c r="C25" s="26"/>
      <c r="D25" s="26"/>
      <c r="E25" s="26"/>
      <c r="F25" s="26"/>
      <c r="G25" s="26"/>
      <c r="H25" s="26"/>
      <c r="I25" s="26"/>
    </row>
    <row r="26" spans="1:10">
      <c r="A26" s="26" t="s">
        <v>432</v>
      </c>
      <c r="B26" s="26"/>
      <c r="C26" s="26"/>
      <c r="D26" s="26"/>
      <c r="E26" s="26"/>
      <c r="F26" s="26"/>
      <c r="G26" s="26"/>
      <c r="H26" s="26"/>
      <c r="I26" s="26"/>
    </row>
    <row r="27" spans="1:10">
      <c r="A27" s="26" t="s">
        <v>433</v>
      </c>
      <c r="B27" s="26"/>
      <c r="C27" s="26"/>
      <c r="D27" s="26"/>
      <c r="E27" s="26"/>
      <c r="F27" s="26"/>
      <c r="G27" s="26"/>
      <c r="H27" s="26"/>
      <c r="I27" s="26"/>
    </row>
    <row r="28" spans="1:10">
      <c r="A28" s="26" t="s">
        <v>434</v>
      </c>
      <c r="B28" s="26"/>
      <c r="C28" s="26"/>
      <c r="D28" s="26"/>
      <c r="E28" s="26"/>
      <c r="F28" s="26"/>
      <c r="G28" s="26"/>
      <c r="H28" s="26"/>
      <c r="I28" s="26"/>
    </row>
  </sheetData>
  <mergeCells count="7">
    <mergeCell ref="A7:J7"/>
    <mergeCell ref="A8:J8"/>
    <mergeCell ref="A11:J11"/>
    <mergeCell ref="A3:J3"/>
    <mergeCell ref="A4:J4"/>
    <mergeCell ref="A5:J5"/>
    <mergeCell ref="A6:J6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B20" sqref="B20"/>
    </sheetView>
  </sheetViews>
  <sheetFormatPr defaultRowHeight="12.75"/>
  <cols>
    <col min="2" max="2" width="30.28515625" customWidth="1"/>
  </cols>
  <sheetData>
    <row r="1" spans="1:6">
      <c r="A1" s="276" t="s">
        <v>56</v>
      </c>
      <c r="B1" s="276"/>
      <c r="C1" s="276"/>
      <c r="D1" s="276"/>
      <c r="E1" s="276"/>
      <c r="F1" s="276"/>
    </row>
    <row r="2" spans="1:6">
      <c r="A2" s="276" t="s">
        <v>57</v>
      </c>
      <c r="B2" s="276"/>
      <c r="C2" s="276"/>
      <c r="D2" s="276"/>
      <c r="E2" s="276"/>
      <c r="F2" s="276"/>
    </row>
    <row r="6" spans="1:6">
      <c r="B6" s="2" t="s">
        <v>58</v>
      </c>
      <c r="C6" s="3" t="s">
        <v>3</v>
      </c>
      <c r="D6" s="3" t="s">
        <v>4</v>
      </c>
      <c r="E6" s="3" t="s">
        <v>5</v>
      </c>
    </row>
    <row r="7" spans="1:6" ht="14.25">
      <c r="B7" s="4"/>
      <c r="C7" s="5" t="s">
        <v>30</v>
      </c>
      <c r="D7" s="5" t="s">
        <v>45</v>
      </c>
      <c r="E7" s="5" t="s">
        <v>6</v>
      </c>
    </row>
    <row r="8" spans="1:6">
      <c r="B8" s="30" t="s">
        <v>59</v>
      </c>
      <c r="C8" s="6"/>
      <c r="D8" s="6"/>
      <c r="E8" s="7">
        <v>0</v>
      </c>
    </row>
    <row r="9" spans="1:6">
      <c r="B9" s="6" t="s">
        <v>519</v>
      </c>
      <c r="C9" s="6">
        <v>0.54</v>
      </c>
      <c r="D9" s="6">
        <v>4.3</v>
      </c>
      <c r="E9" s="7">
        <f t="shared" ref="E9:E21" si="0">C9*D9</f>
        <v>2.3220000000000001</v>
      </c>
    </row>
    <row r="10" spans="1:6">
      <c r="B10" s="6" t="s">
        <v>520</v>
      </c>
      <c r="C10" s="6">
        <v>0.44</v>
      </c>
      <c r="D10" s="6">
        <v>4.3</v>
      </c>
      <c r="E10" s="7">
        <f t="shared" si="0"/>
        <v>1.8919999999999999</v>
      </c>
    </row>
    <row r="11" spans="1:6">
      <c r="B11" s="6" t="s">
        <v>521</v>
      </c>
      <c r="C11" s="6">
        <v>0.4</v>
      </c>
      <c r="D11" s="6">
        <v>4.3</v>
      </c>
      <c r="E11" s="7">
        <f t="shared" si="0"/>
        <v>1.72</v>
      </c>
    </row>
    <row r="12" spans="1:6">
      <c r="B12" s="6"/>
      <c r="C12" s="6"/>
      <c r="D12" s="6"/>
      <c r="E12" s="7">
        <f t="shared" si="0"/>
        <v>0</v>
      </c>
    </row>
    <row r="13" spans="1:6">
      <c r="B13" s="6"/>
      <c r="C13" s="6"/>
      <c r="D13" s="6"/>
      <c r="E13" s="7">
        <f t="shared" si="0"/>
        <v>0</v>
      </c>
    </row>
    <row r="14" spans="1:6">
      <c r="B14" s="6"/>
      <c r="C14" s="6"/>
      <c r="D14" s="6"/>
      <c r="E14" s="7">
        <f t="shared" si="0"/>
        <v>0</v>
      </c>
    </row>
    <row r="15" spans="1:6">
      <c r="B15" s="6"/>
      <c r="C15" s="6"/>
      <c r="D15" s="6"/>
      <c r="E15" s="7">
        <f t="shared" si="0"/>
        <v>0</v>
      </c>
    </row>
    <row r="16" spans="1:6">
      <c r="B16" s="6"/>
      <c r="C16" s="6"/>
      <c r="D16" s="6"/>
      <c r="E16" s="7">
        <f t="shared" si="0"/>
        <v>0</v>
      </c>
    </row>
    <row r="17" spans="2:5">
      <c r="B17" s="6"/>
      <c r="C17" s="6"/>
      <c r="D17" s="6"/>
      <c r="E17" s="7">
        <f t="shared" si="0"/>
        <v>0</v>
      </c>
    </row>
    <row r="18" spans="2:5">
      <c r="B18" s="30" t="s">
        <v>60</v>
      </c>
      <c r="C18" s="6"/>
      <c r="D18" s="6"/>
      <c r="E18" s="7">
        <f t="shared" si="0"/>
        <v>0</v>
      </c>
    </row>
    <row r="19" spans="2:5">
      <c r="B19" s="6"/>
      <c r="C19" s="6"/>
      <c r="D19" s="6"/>
      <c r="E19" s="7">
        <f t="shared" si="0"/>
        <v>0</v>
      </c>
    </row>
    <row r="20" spans="2:5">
      <c r="B20" s="6"/>
      <c r="C20" s="6"/>
      <c r="D20" s="6"/>
      <c r="E20" s="7">
        <f t="shared" si="0"/>
        <v>0</v>
      </c>
    </row>
    <row r="21" spans="2:5">
      <c r="B21" s="6"/>
      <c r="C21" s="6"/>
      <c r="D21" s="6"/>
      <c r="E21" s="7">
        <f t="shared" si="0"/>
        <v>0</v>
      </c>
    </row>
    <row r="22" spans="2:5">
      <c r="D22" s="8" t="s">
        <v>7</v>
      </c>
      <c r="E22" s="9">
        <f>SUM(E8:E21)</f>
        <v>5.9340000000000002</v>
      </c>
    </row>
  </sheetData>
  <mergeCells count="2">
    <mergeCell ref="A1:F1"/>
    <mergeCell ref="A2:F2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topLeftCell="A40" workbookViewId="0">
      <selection activeCell="J24" sqref="J24"/>
    </sheetView>
  </sheetViews>
  <sheetFormatPr defaultRowHeight="12.75"/>
  <cols>
    <col min="9" max="9" width="12.5703125" customWidth="1"/>
  </cols>
  <sheetData>
    <row r="1" spans="1:11">
      <c r="A1" s="276" t="s">
        <v>61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>
      <c r="A2" s="276" t="s">
        <v>62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ht="13.5" thickBot="1"/>
    <row r="4" spans="1:11">
      <c r="B4" s="31"/>
      <c r="C4" s="32"/>
      <c r="D4" s="32"/>
      <c r="E4" s="32"/>
      <c r="F4" s="32"/>
      <c r="G4" s="32"/>
      <c r="H4" s="32"/>
      <c r="I4" s="32"/>
      <c r="J4" s="32"/>
      <c r="K4" s="33"/>
    </row>
    <row r="5" spans="1:11" ht="14.25">
      <c r="B5" s="34"/>
      <c r="C5" s="35" t="s">
        <v>63</v>
      </c>
      <c r="D5" s="35"/>
      <c r="E5" s="35"/>
      <c r="F5" s="35"/>
      <c r="G5" s="6">
        <v>33.270000000000003</v>
      </c>
      <c r="H5" s="36" t="s">
        <v>30</v>
      </c>
      <c r="I5" s="35"/>
      <c r="J5" s="35"/>
      <c r="K5" s="37"/>
    </row>
    <row r="6" spans="1:11">
      <c r="B6" s="34"/>
      <c r="C6" s="35"/>
      <c r="D6" s="35"/>
      <c r="E6" s="35"/>
      <c r="F6" s="35"/>
      <c r="G6" s="38" t="s">
        <v>64</v>
      </c>
      <c r="H6" s="36"/>
      <c r="I6" s="35"/>
      <c r="J6" s="35"/>
      <c r="K6" s="37"/>
    </row>
    <row r="7" spans="1:11">
      <c r="B7" s="34"/>
      <c r="C7" s="35" t="s">
        <v>65</v>
      </c>
      <c r="D7" s="35"/>
      <c r="E7" s="35"/>
      <c r="F7" s="35"/>
      <c r="G7" s="6">
        <v>2.59</v>
      </c>
      <c r="H7" s="36" t="s">
        <v>66</v>
      </c>
      <c r="I7" s="35"/>
      <c r="J7" s="35"/>
      <c r="K7" s="37"/>
    </row>
    <row r="8" spans="1:11">
      <c r="B8" s="34"/>
      <c r="C8" s="35"/>
      <c r="D8" s="35"/>
      <c r="E8" s="35"/>
      <c r="F8" s="35"/>
      <c r="G8" s="38" t="s">
        <v>67</v>
      </c>
      <c r="H8" s="36"/>
      <c r="I8" s="35"/>
      <c r="J8" s="35"/>
      <c r="K8" s="37"/>
    </row>
    <row r="9" spans="1:11" ht="14.25">
      <c r="B9" s="34"/>
      <c r="C9" s="35" t="s">
        <v>68</v>
      </c>
      <c r="D9" s="35"/>
      <c r="E9" s="36" t="s">
        <v>69</v>
      </c>
      <c r="F9" s="35"/>
      <c r="G9" s="9">
        <f>G5*G7</f>
        <v>86.169300000000007</v>
      </c>
      <c r="H9" s="36" t="s">
        <v>70</v>
      </c>
      <c r="I9" s="35"/>
      <c r="J9" s="35"/>
      <c r="K9" s="37"/>
    </row>
    <row r="10" spans="1:11" ht="13.5" thickBot="1">
      <c r="B10" s="39"/>
      <c r="C10" s="40"/>
      <c r="D10" s="40"/>
      <c r="E10" s="41"/>
      <c r="F10" s="40"/>
      <c r="G10" s="40"/>
      <c r="H10" s="40"/>
      <c r="I10" s="40"/>
      <c r="J10" s="40"/>
      <c r="K10" s="42"/>
    </row>
    <row r="11" spans="1:11" ht="13.5" thickBot="1">
      <c r="E11" s="17"/>
      <c r="J11" s="17"/>
    </row>
    <row r="12" spans="1:11">
      <c r="B12" s="31"/>
      <c r="C12" s="32"/>
      <c r="D12" s="32"/>
      <c r="E12" s="43" t="s">
        <v>71</v>
      </c>
      <c r="F12" s="44"/>
      <c r="G12" s="44"/>
      <c r="H12" s="44"/>
      <c r="I12" s="32"/>
      <c r="J12" s="32"/>
      <c r="K12" s="33"/>
    </row>
    <row r="13" spans="1:11">
      <c r="B13" s="34" t="s">
        <v>72</v>
      </c>
      <c r="C13" s="35"/>
      <c r="D13" s="35"/>
      <c r="E13" s="45" t="s">
        <v>73</v>
      </c>
      <c r="F13" s="45"/>
      <c r="G13" s="45"/>
      <c r="H13" s="45"/>
      <c r="I13" s="45"/>
      <c r="J13" s="45"/>
      <c r="K13" s="37"/>
    </row>
    <row r="14" spans="1:11">
      <c r="B14" s="34"/>
      <c r="C14" s="35"/>
      <c r="D14" s="35"/>
      <c r="E14" s="36"/>
      <c r="F14" s="35"/>
      <c r="G14" s="35"/>
      <c r="H14" s="35"/>
      <c r="I14" s="35"/>
      <c r="J14" s="35"/>
      <c r="K14" s="37"/>
    </row>
    <row r="15" spans="1:11">
      <c r="B15" s="34" t="s">
        <v>74</v>
      </c>
      <c r="C15" s="35"/>
      <c r="D15" s="35"/>
      <c r="E15" s="36" t="s">
        <v>75</v>
      </c>
      <c r="F15" s="35"/>
      <c r="G15" s="6" t="s">
        <v>376</v>
      </c>
      <c r="H15" s="36" t="s">
        <v>76</v>
      </c>
      <c r="I15" s="46" t="s">
        <v>77</v>
      </c>
      <c r="J15" s="8">
        <v>0.6</v>
      </c>
      <c r="K15" s="37"/>
    </row>
    <row r="16" spans="1:11">
      <c r="B16" s="34"/>
      <c r="C16" s="35"/>
      <c r="D16" s="35"/>
      <c r="E16" s="36"/>
      <c r="F16" s="35"/>
      <c r="G16" s="35"/>
      <c r="H16" s="35"/>
      <c r="I16" s="35"/>
      <c r="J16" s="35"/>
      <c r="K16" s="37"/>
    </row>
    <row r="17" spans="2:11">
      <c r="B17" s="34" t="s">
        <v>78</v>
      </c>
      <c r="C17" s="35"/>
      <c r="D17" s="35"/>
      <c r="E17" s="36"/>
      <c r="F17" s="35"/>
      <c r="G17" s="35"/>
      <c r="H17" s="35"/>
      <c r="I17" s="35"/>
      <c r="J17" s="35"/>
      <c r="K17" s="37"/>
    </row>
    <row r="18" spans="2:11" ht="13.5" thickBot="1">
      <c r="B18" s="34"/>
      <c r="C18" s="35"/>
      <c r="D18" s="35"/>
      <c r="E18" s="36"/>
      <c r="F18" s="35"/>
      <c r="G18" s="35"/>
      <c r="H18" s="35"/>
      <c r="I18" s="35"/>
      <c r="J18" s="35"/>
      <c r="K18" s="37"/>
    </row>
    <row r="19" spans="2:11">
      <c r="B19" s="34" t="s">
        <v>79</v>
      </c>
      <c r="C19" s="35"/>
      <c r="D19" s="35"/>
      <c r="E19" s="36" t="s">
        <v>80</v>
      </c>
      <c r="F19" s="35"/>
      <c r="G19" s="6" t="s">
        <v>522</v>
      </c>
      <c r="H19" s="35"/>
      <c r="I19" s="31" t="s">
        <v>81</v>
      </c>
      <c r="J19" s="33"/>
      <c r="K19" s="37"/>
    </row>
    <row r="20" spans="2:11">
      <c r="B20" s="34"/>
      <c r="C20" s="35"/>
      <c r="D20" s="35"/>
      <c r="E20" s="36"/>
      <c r="F20" s="35"/>
      <c r="G20" s="35"/>
      <c r="H20" s="35"/>
      <c r="I20" s="34" t="s">
        <v>82</v>
      </c>
      <c r="J20" s="37"/>
      <c r="K20" s="37"/>
    </row>
    <row r="21" spans="2:11">
      <c r="B21" s="34" t="s">
        <v>83</v>
      </c>
      <c r="C21" s="35"/>
      <c r="D21" s="35"/>
      <c r="E21" s="36" t="s">
        <v>75</v>
      </c>
      <c r="F21" s="35"/>
      <c r="G21" s="6" t="s">
        <v>376</v>
      </c>
      <c r="H21" s="35"/>
      <c r="I21" s="277" t="s">
        <v>84</v>
      </c>
      <c r="J21" s="278"/>
      <c r="K21" s="37"/>
    </row>
    <row r="22" spans="2:11" ht="13.5" thickBot="1">
      <c r="B22" s="34"/>
      <c r="C22" s="35"/>
      <c r="D22" s="35"/>
      <c r="E22" s="36"/>
      <c r="F22" s="35"/>
      <c r="G22" s="35"/>
      <c r="H22" s="35"/>
      <c r="I22" s="34"/>
      <c r="J22" s="37"/>
      <c r="K22" s="37"/>
    </row>
    <row r="23" spans="2:11" ht="13.5" thickBot="1">
      <c r="B23" s="34" t="s">
        <v>85</v>
      </c>
      <c r="C23" s="35"/>
      <c r="D23" s="35"/>
      <c r="E23" s="36" t="s">
        <v>86</v>
      </c>
      <c r="F23" s="35"/>
      <c r="G23" s="6">
        <v>1</v>
      </c>
      <c r="H23" s="35"/>
      <c r="I23" s="47" t="s">
        <v>87</v>
      </c>
      <c r="J23" s="48">
        <v>0.9</v>
      </c>
      <c r="K23" s="37"/>
    </row>
    <row r="24" spans="2:11">
      <c r="B24" s="49" t="s">
        <v>88</v>
      </c>
      <c r="C24" s="50"/>
      <c r="D24" s="50"/>
      <c r="E24" s="36"/>
      <c r="F24" s="35"/>
      <c r="G24" s="51"/>
      <c r="H24" s="35"/>
      <c r="I24" s="52"/>
      <c r="J24" s="53"/>
      <c r="K24" s="37"/>
    </row>
    <row r="25" spans="2:11">
      <c r="B25" s="54" t="s">
        <v>89</v>
      </c>
      <c r="C25" s="50"/>
      <c r="D25" s="50"/>
      <c r="E25" s="36" t="s">
        <v>75</v>
      </c>
      <c r="F25" s="35"/>
      <c r="G25" s="6" t="s">
        <v>376</v>
      </c>
      <c r="H25" s="35"/>
      <c r="I25" s="55"/>
      <c r="J25" s="51"/>
      <c r="K25" s="37"/>
    </row>
    <row r="26" spans="2:11">
      <c r="B26" s="54"/>
      <c r="C26" s="50"/>
      <c r="D26" s="50"/>
      <c r="E26" s="36"/>
      <c r="F26" s="35"/>
      <c r="G26" s="51"/>
      <c r="H26" s="35"/>
      <c r="I26" s="55"/>
      <c r="J26" s="51"/>
      <c r="K26" s="37"/>
    </row>
    <row r="27" spans="2:11">
      <c r="B27" s="54" t="s">
        <v>90</v>
      </c>
      <c r="C27" s="50"/>
      <c r="D27" s="50"/>
      <c r="E27" s="36" t="s">
        <v>75</v>
      </c>
      <c r="F27" s="35"/>
      <c r="G27" s="56" t="s">
        <v>376</v>
      </c>
      <c r="H27" s="35"/>
      <c r="I27" s="57"/>
      <c r="J27" s="57"/>
      <c r="K27" s="37"/>
    </row>
    <row r="28" spans="2:11">
      <c r="B28" s="54"/>
      <c r="C28" s="50"/>
      <c r="D28" s="50"/>
      <c r="E28" s="36"/>
      <c r="F28" s="35"/>
      <c r="G28" s="51"/>
      <c r="H28" s="35"/>
      <c r="I28" s="55"/>
      <c r="J28" s="51"/>
      <c r="K28" s="37"/>
    </row>
    <row r="29" spans="2:11">
      <c r="B29" s="54" t="s">
        <v>91</v>
      </c>
      <c r="C29" s="50"/>
      <c r="D29" s="50"/>
      <c r="E29" s="36" t="s">
        <v>75</v>
      </c>
      <c r="F29" s="35"/>
      <c r="G29" s="6" t="s">
        <v>376</v>
      </c>
      <c r="H29" s="35"/>
      <c r="I29" s="55"/>
      <c r="J29" s="51"/>
      <c r="K29" s="37"/>
    </row>
    <row r="30" spans="2:11">
      <c r="B30" s="58"/>
      <c r="C30" s="35"/>
      <c r="D30" s="35"/>
      <c r="E30" s="36"/>
      <c r="F30" s="35"/>
      <c r="G30" s="51"/>
      <c r="H30" s="35"/>
      <c r="I30" s="46"/>
      <c r="J30" s="51"/>
      <c r="K30" s="37"/>
    </row>
    <row r="31" spans="2:11" ht="13.5" thickBot="1">
      <c r="B31" s="39"/>
      <c r="C31" s="40"/>
      <c r="D31" s="40"/>
      <c r="E31" s="41"/>
      <c r="F31" s="40"/>
      <c r="G31" s="40"/>
      <c r="H31" s="40"/>
      <c r="I31" s="40"/>
      <c r="J31" s="40"/>
      <c r="K31" s="42"/>
    </row>
    <row r="32" spans="2:11" ht="13.5" thickBot="1">
      <c r="E32" s="17"/>
    </row>
    <row r="33" spans="2:14">
      <c r="B33" s="31"/>
      <c r="C33" s="32"/>
      <c r="D33" s="32"/>
      <c r="E33" s="59"/>
      <c r="F33" s="32"/>
      <c r="G33" s="32"/>
      <c r="H33" s="32"/>
      <c r="I33" s="32"/>
      <c r="J33" s="32"/>
      <c r="K33" s="33"/>
    </row>
    <row r="34" spans="2:14">
      <c r="B34" s="34" t="s">
        <v>92</v>
      </c>
      <c r="C34" s="35"/>
      <c r="D34" s="35"/>
      <c r="E34" s="36"/>
      <c r="F34" s="35"/>
      <c r="G34" s="35"/>
      <c r="H34" s="35"/>
      <c r="I34" s="35"/>
      <c r="J34" s="35"/>
      <c r="K34" s="37"/>
    </row>
    <row r="35" spans="2:14">
      <c r="B35" s="34"/>
      <c r="C35" s="35"/>
      <c r="D35" s="35"/>
      <c r="E35" s="36"/>
      <c r="F35" s="35"/>
      <c r="G35" s="35"/>
      <c r="H35" s="35"/>
      <c r="I35" s="35"/>
      <c r="J35" s="35"/>
      <c r="K35" s="37"/>
    </row>
    <row r="36" spans="2:14" ht="14.25">
      <c r="B36" s="34" t="s">
        <v>93</v>
      </c>
      <c r="C36" s="35"/>
      <c r="D36" s="35"/>
      <c r="E36" s="36" t="s">
        <v>94</v>
      </c>
      <c r="F36" s="35"/>
      <c r="G36" s="6"/>
      <c r="H36" s="35"/>
      <c r="I36" s="35"/>
      <c r="J36" s="35"/>
      <c r="K36" s="37"/>
    </row>
    <row r="37" spans="2:14">
      <c r="B37" s="34"/>
      <c r="C37" s="35"/>
      <c r="D37" s="35"/>
      <c r="E37" s="36"/>
      <c r="F37" s="35"/>
      <c r="G37" s="35"/>
      <c r="H37" s="46"/>
      <c r="I37" s="46" t="s">
        <v>95</v>
      </c>
      <c r="J37" s="7">
        <f>MAX(G36:G38)</f>
        <v>0</v>
      </c>
      <c r="K37" s="37"/>
    </row>
    <row r="38" spans="2:14" ht="14.25">
      <c r="B38" s="34" t="s">
        <v>96</v>
      </c>
      <c r="C38" s="35"/>
      <c r="D38" s="35"/>
      <c r="E38" s="36" t="s">
        <v>97</v>
      </c>
      <c r="F38" s="35"/>
      <c r="G38" s="6"/>
      <c r="H38" s="35"/>
      <c r="I38" s="35"/>
      <c r="J38" s="35"/>
      <c r="K38" s="37"/>
    </row>
    <row r="39" spans="2:14">
      <c r="B39" s="34"/>
      <c r="C39" s="35"/>
      <c r="D39" s="35"/>
      <c r="E39" s="36"/>
      <c r="F39" s="35"/>
      <c r="G39" s="35"/>
      <c r="H39" s="35"/>
      <c r="I39" s="35"/>
      <c r="J39" s="35"/>
      <c r="K39" s="37"/>
    </row>
    <row r="40" spans="2:14">
      <c r="B40" s="34"/>
      <c r="C40" s="35"/>
      <c r="D40" s="35"/>
      <c r="E40" s="36"/>
      <c r="F40" s="35"/>
      <c r="G40" s="35"/>
      <c r="H40" s="35"/>
      <c r="I40" s="35"/>
      <c r="J40" s="35"/>
      <c r="K40" s="37"/>
    </row>
    <row r="41" spans="2:14" ht="14.25">
      <c r="B41" s="34" t="s">
        <v>98</v>
      </c>
      <c r="C41" s="35"/>
      <c r="D41" s="35"/>
      <c r="E41" s="36" t="s">
        <v>99</v>
      </c>
      <c r="F41" s="35"/>
      <c r="G41" s="7">
        <f>ABS(G36-G38)</f>
        <v>0</v>
      </c>
      <c r="H41" s="38" t="s">
        <v>100</v>
      </c>
      <c r="I41" s="60" t="s">
        <v>101</v>
      </c>
      <c r="J41" s="61">
        <f>G41/G9</f>
        <v>0</v>
      </c>
      <c r="K41" s="37"/>
      <c r="L41" t="s">
        <v>102</v>
      </c>
    </row>
    <row r="42" spans="2:14">
      <c r="B42" s="34"/>
      <c r="C42" s="35"/>
      <c r="D42" s="35"/>
      <c r="E42" s="36"/>
      <c r="F42" s="35"/>
      <c r="G42" s="35"/>
      <c r="H42" s="35"/>
      <c r="I42" s="4" t="s">
        <v>103</v>
      </c>
      <c r="J42" s="62" t="s">
        <v>104</v>
      </c>
      <c r="K42" s="37"/>
      <c r="L42" s="28" t="s">
        <v>105</v>
      </c>
    </row>
    <row r="43" spans="2:14" ht="14.25">
      <c r="B43" s="34" t="s">
        <v>106</v>
      </c>
      <c r="C43" s="35"/>
      <c r="D43" s="35"/>
      <c r="E43" s="36" t="s">
        <v>107</v>
      </c>
      <c r="F43" s="35"/>
      <c r="G43" s="6"/>
      <c r="H43" s="35"/>
      <c r="I43" s="63"/>
      <c r="J43" s="64"/>
      <c r="K43" s="37"/>
      <c r="L43" s="28" t="s">
        <v>108</v>
      </c>
      <c r="M43" s="28"/>
      <c r="N43" s="28"/>
    </row>
    <row r="44" spans="2:14">
      <c r="B44" s="34"/>
      <c r="C44" s="35"/>
      <c r="D44" s="35"/>
      <c r="E44" s="36"/>
      <c r="F44" s="35"/>
      <c r="G44" s="35"/>
      <c r="H44" s="35"/>
      <c r="I44" s="35"/>
      <c r="J44" s="35"/>
      <c r="K44" s="37"/>
    </row>
    <row r="45" spans="2:14">
      <c r="B45" s="34" t="s">
        <v>109</v>
      </c>
      <c r="C45" s="35"/>
      <c r="D45" s="35"/>
      <c r="E45" s="36" t="s">
        <v>75</v>
      </c>
      <c r="F45" s="35"/>
      <c r="G45" s="6"/>
      <c r="H45" s="35"/>
      <c r="I45" s="36" t="s">
        <v>110</v>
      </c>
      <c r="J45" s="6"/>
      <c r="K45" s="37"/>
    </row>
    <row r="46" spans="2:14" ht="13.5" thickBot="1">
      <c r="B46" s="34"/>
      <c r="C46" s="35"/>
      <c r="D46" s="35"/>
      <c r="E46" s="35"/>
      <c r="F46" s="35"/>
      <c r="G46" s="35"/>
      <c r="H46" s="35"/>
      <c r="I46" s="36" t="s">
        <v>111</v>
      </c>
      <c r="J46" s="65">
        <v>0</v>
      </c>
      <c r="K46" s="37"/>
    </row>
    <row r="47" spans="2:14">
      <c r="B47" s="34"/>
      <c r="C47" s="35"/>
      <c r="D47" s="35"/>
      <c r="E47" s="35"/>
      <c r="F47" s="35"/>
      <c r="G47" s="35"/>
      <c r="H47" s="35"/>
      <c r="I47" s="35"/>
      <c r="J47" s="35"/>
      <c r="K47" s="37"/>
    </row>
    <row r="48" spans="2:14">
      <c r="B48" s="54" t="s">
        <v>112</v>
      </c>
      <c r="C48" s="50"/>
      <c r="D48" s="50"/>
      <c r="E48" s="50" t="s">
        <v>113</v>
      </c>
      <c r="F48" s="50"/>
      <c r="G48" s="61">
        <f>(J37/G9+G43)*(1-J45)</f>
        <v>0</v>
      </c>
      <c r="H48" s="35"/>
      <c r="I48" s="35" t="s">
        <v>114</v>
      </c>
      <c r="J48" s="35"/>
      <c r="K48" s="37"/>
    </row>
    <row r="49" spans="2:11">
      <c r="B49" s="54"/>
      <c r="C49" s="50"/>
      <c r="D49" s="50"/>
      <c r="E49" s="50"/>
      <c r="F49" s="50"/>
      <c r="G49" s="35"/>
      <c r="H49" s="35"/>
      <c r="I49" s="35"/>
      <c r="J49" s="35"/>
      <c r="K49" s="37"/>
    </row>
    <row r="50" spans="2:11">
      <c r="B50" s="54" t="s">
        <v>115</v>
      </c>
      <c r="C50" s="50"/>
      <c r="D50" s="50"/>
      <c r="E50" s="50"/>
      <c r="F50" s="50"/>
      <c r="G50" s="6"/>
      <c r="H50" s="35"/>
      <c r="I50" s="51" t="s">
        <v>510</v>
      </c>
      <c r="J50" s="35"/>
      <c r="K50" s="37"/>
    </row>
    <row r="51" spans="2:11" ht="13.5" thickBot="1">
      <c r="B51" s="66"/>
      <c r="C51" s="67"/>
      <c r="D51" s="67"/>
      <c r="E51" s="67"/>
      <c r="F51" s="67"/>
      <c r="G51" s="40"/>
      <c r="H51" s="40"/>
      <c r="I51" s="40"/>
      <c r="J51" s="40"/>
      <c r="K51" s="42"/>
    </row>
    <row r="52" spans="2:11" ht="13.5" thickBot="1"/>
    <row r="53" spans="2:11">
      <c r="B53" s="31"/>
      <c r="C53" s="32"/>
      <c r="D53" s="32"/>
      <c r="E53" s="32"/>
      <c r="F53" s="32"/>
      <c r="G53" s="32"/>
      <c r="H53" s="32"/>
      <c r="I53" s="32"/>
      <c r="J53" s="32"/>
      <c r="K53" s="33"/>
    </row>
    <row r="54" spans="2:11">
      <c r="B54" s="34" t="s">
        <v>116</v>
      </c>
      <c r="C54" s="35"/>
      <c r="D54" s="35"/>
      <c r="E54" s="35"/>
      <c r="F54" s="35"/>
      <c r="G54" s="9">
        <f>G9</f>
        <v>86.169300000000007</v>
      </c>
      <c r="H54" s="35"/>
      <c r="I54" s="35"/>
      <c r="J54" s="35"/>
      <c r="K54" s="37"/>
    </row>
    <row r="55" spans="2:11">
      <c r="B55" s="34"/>
      <c r="C55" s="35"/>
      <c r="D55" s="35"/>
      <c r="E55" s="35"/>
      <c r="F55" s="35"/>
      <c r="G55" s="38" t="s">
        <v>64</v>
      </c>
      <c r="H55" s="35"/>
      <c r="I55" s="35"/>
      <c r="J55" s="35"/>
      <c r="K55" s="37"/>
    </row>
    <row r="56" spans="2:11">
      <c r="B56" s="34" t="s">
        <v>112</v>
      </c>
      <c r="C56" s="35"/>
      <c r="D56" s="35"/>
      <c r="E56" s="35"/>
      <c r="F56" s="35"/>
      <c r="G56" s="61">
        <f>IF(G15="S",J15,IF(J23=0,G48,J23))</f>
        <v>0.9</v>
      </c>
      <c r="H56" s="35"/>
      <c r="I56" s="35"/>
      <c r="J56" s="35"/>
      <c r="K56" s="37"/>
    </row>
    <row r="57" spans="2:11">
      <c r="B57" s="34"/>
      <c r="C57" s="35"/>
      <c r="D57" s="35"/>
      <c r="E57" s="35"/>
      <c r="F57" s="35"/>
      <c r="G57" s="38" t="s">
        <v>64</v>
      </c>
      <c r="H57" s="35"/>
      <c r="I57" s="35"/>
      <c r="J57" s="35"/>
      <c r="K57" s="37"/>
    </row>
    <row r="58" spans="2:11">
      <c r="B58" s="34"/>
      <c r="C58" s="35"/>
      <c r="D58" s="35"/>
      <c r="E58" s="35"/>
      <c r="F58" s="35"/>
      <c r="G58" s="68">
        <v>0.34</v>
      </c>
      <c r="H58" s="35"/>
      <c r="I58" s="35"/>
      <c r="J58" s="35"/>
      <c r="K58" s="37"/>
    </row>
    <row r="59" spans="2:11">
      <c r="B59" s="34"/>
      <c r="C59" s="35"/>
      <c r="D59" s="35"/>
      <c r="E59" s="35"/>
      <c r="F59" s="35"/>
      <c r="G59" s="38" t="s">
        <v>67</v>
      </c>
      <c r="H59" s="35"/>
      <c r="I59" s="35"/>
      <c r="J59" s="35"/>
      <c r="K59" s="37"/>
    </row>
    <row r="60" spans="2:11">
      <c r="B60" s="34"/>
      <c r="C60" s="35"/>
      <c r="D60" s="35"/>
      <c r="E60" s="35" t="s">
        <v>7</v>
      </c>
      <c r="F60" s="35"/>
      <c r="G60" s="9">
        <f>G54*G56*G58</f>
        <v>26.367805800000006</v>
      </c>
      <c r="H60" s="35"/>
      <c r="I60" s="35" t="s">
        <v>6</v>
      </c>
      <c r="J60" s="35"/>
      <c r="K60" s="37"/>
    </row>
    <row r="61" spans="2:11" ht="13.5" thickBot="1">
      <c r="B61" s="39"/>
      <c r="C61" s="40"/>
      <c r="D61" s="40"/>
      <c r="E61" s="40"/>
      <c r="F61" s="40"/>
      <c r="G61" s="40"/>
      <c r="H61" s="40"/>
      <c r="I61" s="40"/>
      <c r="J61" s="40"/>
      <c r="K61" s="42"/>
    </row>
  </sheetData>
  <mergeCells count="3">
    <mergeCell ref="A1:K1"/>
    <mergeCell ref="A2:K2"/>
    <mergeCell ref="I21:J21"/>
  </mergeCells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6"/>
  <sheetViews>
    <sheetView workbookViewId="0">
      <selection activeCell="D47" sqref="D47"/>
    </sheetView>
  </sheetViews>
  <sheetFormatPr defaultRowHeight="12.75"/>
  <cols>
    <col min="2" max="3" width="11.140625" customWidth="1"/>
    <col min="5" max="5" width="10.140625" customWidth="1"/>
    <col min="7" max="7" width="10" customWidth="1"/>
    <col min="8" max="8" width="11" customWidth="1"/>
    <col min="9" max="9" width="11.140625" customWidth="1"/>
  </cols>
  <sheetData>
    <row r="1" spans="1:11">
      <c r="A1" s="276" t="s">
        <v>117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>
      <c r="A2" s="276" t="s">
        <v>118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4" spans="1:11" ht="13.5" thickBot="1">
      <c r="A4" s="69"/>
      <c r="B4" s="280" t="s">
        <v>119</v>
      </c>
      <c r="C4" s="280"/>
    </row>
    <row r="5" spans="1:11">
      <c r="B5" s="70" t="s">
        <v>120</v>
      </c>
      <c r="C5" s="71" t="s">
        <v>121</v>
      </c>
      <c r="D5" s="72" t="s">
        <v>3</v>
      </c>
      <c r="E5" s="73" t="s">
        <v>122</v>
      </c>
      <c r="F5" s="73" t="s">
        <v>123</v>
      </c>
      <c r="G5" s="73" t="s">
        <v>122</v>
      </c>
      <c r="H5" s="73" t="s">
        <v>124</v>
      </c>
      <c r="I5" s="71" t="s">
        <v>122</v>
      </c>
      <c r="J5" s="74" t="s">
        <v>3</v>
      </c>
    </row>
    <row r="6" spans="1:11">
      <c r="B6" s="75" t="s">
        <v>125</v>
      </c>
      <c r="C6" s="76" t="s">
        <v>126</v>
      </c>
      <c r="D6" s="77" t="s">
        <v>127</v>
      </c>
      <c r="E6" s="78" t="s">
        <v>128</v>
      </c>
      <c r="F6" s="78" t="s">
        <v>129</v>
      </c>
      <c r="G6" s="78" t="s">
        <v>130</v>
      </c>
      <c r="H6" s="78" t="s">
        <v>131</v>
      </c>
      <c r="I6" s="79" t="s">
        <v>132</v>
      </c>
      <c r="J6" s="80" t="s">
        <v>133</v>
      </c>
    </row>
    <row r="7" spans="1:11" ht="14.25">
      <c r="B7" s="75" t="s">
        <v>134</v>
      </c>
      <c r="C7" s="76" t="s">
        <v>135</v>
      </c>
      <c r="D7" s="77" t="s">
        <v>30</v>
      </c>
      <c r="E7" s="78" t="s">
        <v>136</v>
      </c>
      <c r="F7" s="78" t="s">
        <v>137</v>
      </c>
      <c r="G7" s="78" t="s">
        <v>138</v>
      </c>
      <c r="H7" s="78" t="s">
        <v>139</v>
      </c>
      <c r="I7" s="79" t="s">
        <v>140</v>
      </c>
      <c r="J7" s="80" t="s">
        <v>141</v>
      </c>
    </row>
    <row r="8" spans="1:11" ht="13.5" thickBot="1">
      <c r="B8" s="81"/>
      <c r="C8" s="82"/>
      <c r="D8" s="83"/>
      <c r="E8" s="84"/>
      <c r="F8" s="85" t="s">
        <v>142</v>
      </c>
      <c r="G8" s="85" t="s">
        <v>143</v>
      </c>
      <c r="H8" s="84"/>
      <c r="I8" s="86"/>
      <c r="J8" s="87"/>
    </row>
    <row r="9" spans="1:11">
      <c r="B9" s="88" t="s">
        <v>523</v>
      </c>
      <c r="C9" s="89" t="s">
        <v>526</v>
      </c>
      <c r="D9" s="90">
        <v>0.54</v>
      </c>
      <c r="E9" s="91">
        <v>0.33</v>
      </c>
      <c r="F9" s="91">
        <v>0.7</v>
      </c>
      <c r="G9" s="91">
        <f>0.8*0.9</f>
        <v>0.72000000000000008</v>
      </c>
      <c r="H9" s="91">
        <v>0.56999999999999995</v>
      </c>
      <c r="I9" s="89">
        <v>0.9</v>
      </c>
      <c r="J9" s="92">
        <f>D9*E9*F9*G9*H9*I9</f>
        <v>4.6073966399999999E-2</v>
      </c>
    </row>
    <row r="10" spans="1:11">
      <c r="B10" s="93" t="s">
        <v>524</v>
      </c>
      <c r="C10" s="94" t="s">
        <v>526</v>
      </c>
      <c r="D10" s="95">
        <v>0.44</v>
      </c>
      <c r="E10" s="6">
        <v>0.33</v>
      </c>
      <c r="F10" s="91">
        <v>0.7</v>
      </c>
      <c r="G10" s="91">
        <f>0.8*0.9</f>
        <v>0.72000000000000008</v>
      </c>
      <c r="H10" s="91">
        <v>0.56999999999999995</v>
      </c>
      <c r="I10" s="89">
        <v>0.9</v>
      </c>
      <c r="J10" s="92">
        <f t="shared" ref="J10:J18" si="0">D10*E10*F10*G10*H10*I10</f>
        <v>3.7541750399999997E-2</v>
      </c>
    </row>
    <row r="11" spans="1:11">
      <c r="B11" s="93" t="s">
        <v>525</v>
      </c>
      <c r="C11" s="94" t="s">
        <v>526</v>
      </c>
      <c r="D11" s="95">
        <v>0.4</v>
      </c>
      <c r="E11" s="6">
        <v>0.84</v>
      </c>
      <c r="F11" s="91">
        <v>0.7</v>
      </c>
      <c r="G11" s="6">
        <f>0.48*0.9</f>
        <v>0.432</v>
      </c>
      <c r="H11" s="91">
        <v>0.56999999999999995</v>
      </c>
      <c r="I11" s="89">
        <v>0.9</v>
      </c>
      <c r="J11" s="92">
        <f t="shared" si="0"/>
        <v>5.2124083199999997E-2</v>
      </c>
    </row>
    <row r="12" spans="1:11">
      <c r="B12" s="93"/>
      <c r="C12" s="94"/>
      <c r="D12" s="95"/>
      <c r="E12" s="6"/>
      <c r="F12" s="6"/>
      <c r="G12" s="6"/>
      <c r="H12" s="6"/>
      <c r="I12" s="94"/>
      <c r="J12" s="92">
        <f t="shared" si="0"/>
        <v>0</v>
      </c>
    </row>
    <row r="13" spans="1:11">
      <c r="B13" s="93"/>
      <c r="C13" s="94"/>
      <c r="D13" s="95"/>
      <c r="E13" s="6"/>
      <c r="F13" s="6"/>
      <c r="G13" s="6"/>
      <c r="H13" s="6"/>
      <c r="I13" s="94"/>
      <c r="J13" s="92">
        <f t="shared" si="0"/>
        <v>0</v>
      </c>
    </row>
    <row r="14" spans="1:11">
      <c r="B14" s="93"/>
      <c r="C14" s="94"/>
      <c r="D14" s="95"/>
      <c r="E14" s="6"/>
      <c r="F14" s="6"/>
      <c r="G14" s="6"/>
      <c r="H14" s="6"/>
      <c r="I14" s="94"/>
      <c r="J14" s="92">
        <f t="shared" si="0"/>
        <v>0</v>
      </c>
    </row>
    <row r="15" spans="1:11">
      <c r="B15" s="93"/>
      <c r="C15" s="94"/>
      <c r="D15" s="95"/>
      <c r="E15" s="6"/>
      <c r="F15" s="6"/>
      <c r="G15" s="6"/>
      <c r="H15" s="6"/>
      <c r="I15" s="94"/>
      <c r="J15" s="92">
        <f t="shared" si="0"/>
        <v>0</v>
      </c>
    </row>
    <row r="16" spans="1:11">
      <c r="B16" s="93"/>
      <c r="C16" s="94"/>
      <c r="D16" s="95"/>
      <c r="E16" s="6"/>
      <c r="F16" s="6"/>
      <c r="G16" s="6"/>
      <c r="H16" s="6"/>
      <c r="I16" s="94"/>
      <c r="J16" s="92">
        <f t="shared" si="0"/>
        <v>0</v>
      </c>
    </row>
    <row r="17" spans="2:10">
      <c r="B17" s="93"/>
      <c r="C17" s="94"/>
      <c r="D17" s="95"/>
      <c r="E17" s="6"/>
      <c r="F17" s="6"/>
      <c r="G17" s="6"/>
      <c r="H17" s="6"/>
      <c r="I17" s="94"/>
      <c r="J17" s="92">
        <f t="shared" si="0"/>
        <v>0</v>
      </c>
    </row>
    <row r="18" spans="2:10" ht="13.5" thickBot="1">
      <c r="B18" s="96"/>
      <c r="C18" s="97"/>
      <c r="D18" s="98"/>
      <c r="E18" s="99"/>
      <c r="F18" s="99"/>
      <c r="G18" s="99"/>
      <c r="H18" s="99"/>
      <c r="I18" s="97"/>
      <c r="J18" s="92">
        <f t="shared" si="0"/>
        <v>0</v>
      </c>
    </row>
    <row r="20" spans="2:10" ht="14.25">
      <c r="C20" s="281" t="s">
        <v>144</v>
      </c>
      <c r="D20" s="281"/>
      <c r="E20" s="281"/>
      <c r="F20" s="281"/>
      <c r="G20" s="281"/>
      <c r="H20" s="281"/>
      <c r="J20" s="9">
        <f>SUM(J9:J18)</f>
        <v>0.13573979999999999</v>
      </c>
    </row>
    <row r="21" spans="2:10">
      <c r="C21" s="100"/>
      <c r="D21" s="100"/>
      <c r="E21" s="100"/>
      <c r="F21" s="100"/>
      <c r="G21" s="100"/>
      <c r="H21" s="100"/>
      <c r="J21" s="36" t="s">
        <v>64</v>
      </c>
    </row>
    <row r="22" spans="2:10">
      <c r="C22" s="281" t="s">
        <v>145</v>
      </c>
      <c r="D22" s="281"/>
      <c r="E22" s="281"/>
      <c r="F22" s="281"/>
      <c r="G22" s="281"/>
    </row>
    <row r="23" spans="2:10" ht="13.5">
      <c r="C23" t="s">
        <v>146</v>
      </c>
      <c r="D23" s="6" t="s">
        <v>527</v>
      </c>
      <c r="E23" s="284" t="s">
        <v>147</v>
      </c>
      <c r="F23" s="285"/>
      <c r="G23" s="285"/>
      <c r="H23" s="285"/>
      <c r="J23" s="6">
        <v>108</v>
      </c>
    </row>
    <row r="24" spans="2:10">
      <c r="J24" s="17" t="s">
        <v>64</v>
      </c>
    </row>
    <row r="25" spans="2:10">
      <c r="C25" s="101" t="s">
        <v>148</v>
      </c>
      <c r="D25" s="101"/>
      <c r="E25" s="101"/>
      <c r="F25" s="101"/>
      <c r="H25" t="s">
        <v>149</v>
      </c>
      <c r="J25" s="6">
        <v>5.7</v>
      </c>
    </row>
    <row r="26" spans="2:10">
      <c r="J26" s="102" t="s">
        <v>67</v>
      </c>
    </row>
    <row r="27" spans="2:10">
      <c r="C27" s="281" t="s">
        <v>150</v>
      </c>
      <c r="D27" s="281"/>
      <c r="E27" s="281"/>
      <c r="F27" s="281"/>
      <c r="G27" s="281"/>
      <c r="J27" s="9">
        <f>J20*J23*J25</f>
        <v>83.56142088</v>
      </c>
    </row>
    <row r="29" spans="2:10" ht="13.5" thickBot="1">
      <c r="B29" s="286" t="s">
        <v>151</v>
      </c>
      <c r="C29" s="286"/>
    </row>
    <row r="30" spans="2:10" ht="13.5" thickTop="1">
      <c r="C30" s="103"/>
      <c r="D30" s="104"/>
      <c r="E30" s="104"/>
      <c r="F30" s="104"/>
      <c r="G30" s="104"/>
      <c r="H30" s="104"/>
      <c r="I30" s="105"/>
    </row>
    <row r="31" spans="2:10" ht="14.25">
      <c r="C31" s="282" t="s">
        <v>152</v>
      </c>
      <c r="D31" s="283"/>
      <c r="E31" s="283"/>
      <c r="F31" s="35" t="s">
        <v>153</v>
      </c>
      <c r="G31" s="35"/>
      <c r="H31" s="6">
        <v>4</v>
      </c>
      <c r="I31" s="107" t="s">
        <v>154</v>
      </c>
    </row>
    <row r="32" spans="2:10">
      <c r="C32" s="108"/>
      <c r="D32" s="35"/>
      <c r="E32" s="35"/>
      <c r="F32" s="35"/>
      <c r="G32" s="35"/>
      <c r="H32" s="36" t="s">
        <v>64</v>
      </c>
      <c r="I32" s="109"/>
    </row>
    <row r="33" spans="2:14">
      <c r="C33" s="282" t="s">
        <v>155</v>
      </c>
      <c r="D33" s="283"/>
      <c r="E33" s="283"/>
      <c r="F33" s="283"/>
      <c r="G33" s="35"/>
      <c r="H33" s="9">
        <f>J25</f>
        <v>5.7</v>
      </c>
      <c r="I33" s="107" t="s">
        <v>149</v>
      </c>
    </row>
    <row r="34" spans="2:14">
      <c r="C34" s="108"/>
      <c r="D34" s="35"/>
      <c r="E34" s="35"/>
      <c r="F34" s="35"/>
      <c r="G34" s="35"/>
      <c r="H34" s="36" t="s">
        <v>64</v>
      </c>
      <c r="I34" s="109"/>
    </row>
    <row r="35" spans="2:14" ht="14.25">
      <c r="C35" s="282" t="s">
        <v>156</v>
      </c>
      <c r="D35" s="283"/>
      <c r="E35" s="283"/>
      <c r="F35" s="35"/>
      <c r="G35" s="35"/>
      <c r="H35" s="9">
        <f>FCIV.1d!G5</f>
        <v>33.270000000000003</v>
      </c>
      <c r="I35" s="107" t="s">
        <v>30</v>
      </c>
    </row>
    <row r="36" spans="2:14">
      <c r="C36" s="108"/>
      <c r="D36" s="35"/>
      <c r="E36" s="35"/>
      <c r="F36" s="35"/>
      <c r="G36" s="35"/>
      <c r="H36" s="36" t="s">
        <v>64</v>
      </c>
      <c r="I36" s="109"/>
    </row>
    <row r="37" spans="2:14">
      <c r="C37" s="108"/>
      <c r="D37" s="35"/>
      <c r="E37" s="35"/>
      <c r="F37" s="35"/>
      <c r="G37" s="35"/>
      <c r="H37" s="68">
        <v>0.72</v>
      </c>
      <c r="I37" s="109"/>
    </row>
    <row r="38" spans="2:14">
      <c r="C38" s="108"/>
      <c r="D38" s="35"/>
      <c r="E38" s="35"/>
      <c r="F38" s="35"/>
      <c r="G38" s="35"/>
      <c r="H38" s="38" t="s">
        <v>67</v>
      </c>
      <c r="I38" s="109"/>
    </row>
    <row r="39" spans="2:14">
      <c r="C39" s="282" t="s">
        <v>157</v>
      </c>
      <c r="D39" s="283"/>
      <c r="E39" s="283"/>
      <c r="F39" s="35"/>
      <c r="G39" s="35"/>
      <c r="H39" s="9">
        <f>H31*H33*H35*H37</f>
        <v>546.16031999999996</v>
      </c>
      <c r="I39" s="107" t="s">
        <v>158</v>
      </c>
    </row>
    <row r="40" spans="2:14" ht="13.5" thickBot="1">
      <c r="C40" s="110"/>
      <c r="D40" s="111"/>
      <c r="E40" s="111"/>
      <c r="F40" s="111"/>
      <c r="G40" s="111"/>
      <c r="H40" s="111"/>
      <c r="I40" s="112"/>
    </row>
    <row r="41" spans="2:14" ht="14.25" thickTop="1" thickBot="1"/>
    <row r="42" spans="2:14" ht="13.5" thickTop="1">
      <c r="B42" s="289" t="s">
        <v>159</v>
      </c>
      <c r="C42" s="290"/>
      <c r="D42" s="290"/>
      <c r="E42" s="104"/>
      <c r="F42" s="104"/>
      <c r="G42" s="104"/>
      <c r="H42" s="104"/>
      <c r="I42" s="104"/>
      <c r="J42" s="105"/>
      <c r="L42" s="113" t="s">
        <v>160</v>
      </c>
      <c r="M42" s="114"/>
      <c r="N42" s="115"/>
    </row>
    <row r="43" spans="2:14">
      <c r="B43" s="108"/>
      <c r="C43" s="35"/>
      <c r="D43" s="35"/>
      <c r="E43" s="35"/>
      <c r="F43" s="35"/>
      <c r="G43" s="35"/>
      <c r="H43" s="35"/>
      <c r="I43" s="35"/>
      <c r="J43" s="109"/>
      <c r="L43" s="116"/>
      <c r="M43" s="117"/>
      <c r="N43" s="118"/>
    </row>
    <row r="44" spans="2:14">
      <c r="B44" s="108"/>
      <c r="C44" s="291" t="s">
        <v>161</v>
      </c>
      <c r="D44" s="292" t="s">
        <v>162</v>
      </c>
      <c r="E44" s="292"/>
      <c r="F44" s="292"/>
      <c r="G44" s="292"/>
      <c r="H44" s="292"/>
      <c r="I44" s="9">
        <f>J27+H39</f>
        <v>629.72174087999997</v>
      </c>
      <c r="J44" s="109"/>
      <c r="L44" s="116" t="s">
        <v>163</v>
      </c>
      <c r="M44" s="119" t="s">
        <v>164</v>
      </c>
      <c r="N44" s="118">
        <f>F47/(F47+1)</f>
        <v>0.80769230769230771</v>
      </c>
    </row>
    <row r="45" spans="2:14">
      <c r="B45" s="108"/>
      <c r="C45" s="291"/>
      <c r="D45" s="293" t="s">
        <v>165</v>
      </c>
      <c r="E45" s="293"/>
      <c r="F45" s="293"/>
      <c r="G45" s="293"/>
      <c r="H45" s="293"/>
      <c r="I45" s="7">
        <f>FCIV.2!I22</f>
        <v>2586.4990718879999</v>
      </c>
      <c r="J45" s="109"/>
      <c r="L45" s="116"/>
      <c r="M45" s="117"/>
      <c r="N45" s="118"/>
    </row>
    <row r="46" spans="2:14">
      <c r="B46" s="108"/>
      <c r="C46" s="35"/>
      <c r="D46" s="35"/>
      <c r="E46" s="35"/>
      <c r="F46" s="35"/>
      <c r="G46" s="35"/>
      <c r="H46" s="35"/>
      <c r="I46" s="35"/>
      <c r="J46" s="109"/>
      <c r="L46" s="116" t="s">
        <v>166</v>
      </c>
      <c r="M46" s="119" t="s">
        <v>164</v>
      </c>
      <c r="N46" s="118">
        <f>(1-H47^F47)/(1-H47^(F47+1))</f>
        <v>0.9979948727117246</v>
      </c>
    </row>
    <row r="47" spans="2:14" ht="15.75">
      <c r="B47" s="287" t="s">
        <v>167</v>
      </c>
      <c r="C47" s="288"/>
      <c r="D47" s="6">
        <v>3</v>
      </c>
      <c r="E47" s="55" t="s">
        <v>168</v>
      </c>
      <c r="F47" s="121" t="str">
        <f>IF(D47=1,"1,8",IF(D47=2,"2,6","4,2"))</f>
        <v>4,2</v>
      </c>
      <c r="G47" s="122" t="s">
        <v>161</v>
      </c>
      <c r="H47" s="8">
        <f>I44/I45</f>
        <v>0.24346490115704478</v>
      </c>
      <c r="I47" s="35"/>
      <c r="J47" s="109"/>
      <c r="L47" s="123"/>
      <c r="M47" s="124"/>
      <c r="N47" s="125"/>
    </row>
    <row r="48" spans="2:14">
      <c r="B48" s="126" t="s">
        <v>169</v>
      </c>
      <c r="C48" s="106"/>
      <c r="D48" s="106"/>
      <c r="E48" s="106"/>
      <c r="F48" s="35"/>
      <c r="G48" s="35"/>
      <c r="H48" s="35"/>
      <c r="I48" s="35"/>
      <c r="J48" s="109"/>
      <c r="L48" s="35"/>
      <c r="M48" s="35"/>
      <c r="N48" s="35"/>
    </row>
    <row r="49" spans="2:14" ht="15.75">
      <c r="B49" s="127" t="s">
        <v>172</v>
      </c>
      <c r="C49" s="128"/>
      <c r="E49" s="35"/>
      <c r="F49" s="36" t="s">
        <v>170</v>
      </c>
      <c r="G49" s="35"/>
      <c r="H49" s="35"/>
      <c r="I49" s="8">
        <f>IF(H47=1,N44,N46)</f>
        <v>0.9979948727117246</v>
      </c>
      <c r="J49" s="109"/>
      <c r="L49" s="35"/>
      <c r="M49" s="35"/>
      <c r="N49" s="35"/>
    </row>
    <row r="50" spans="2:14">
      <c r="B50" s="108"/>
      <c r="C50" s="35"/>
      <c r="E50" s="35"/>
      <c r="F50" s="35"/>
      <c r="G50" s="35"/>
      <c r="H50" s="35"/>
      <c r="I50" s="36" t="s">
        <v>64</v>
      </c>
      <c r="J50" s="109"/>
      <c r="L50" s="35"/>
      <c r="M50" s="35"/>
      <c r="N50" s="35"/>
    </row>
    <row r="51" spans="2:14">
      <c r="B51" s="282" t="s">
        <v>162</v>
      </c>
      <c r="C51" s="283"/>
      <c r="D51" s="283"/>
      <c r="E51" s="283"/>
      <c r="F51" s="283"/>
      <c r="G51" s="35"/>
      <c r="H51" s="35"/>
      <c r="I51" s="9">
        <f>I44</f>
        <v>629.72174087999997</v>
      </c>
      <c r="J51" s="109"/>
      <c r="L51" s="35"/>
      <c r="M51" s="35"/>
      <c r="N51" s="35"/>
    </row>
    <row r="52" spans="2:14">
      <c r="B52" s="108"/>
      <c r="C52" s="35"/>
      <c r="D52" s="35"/>
      <c r="E52" s="35"/>
      <c r="F52" s="35"/>
      <c r="G52" s="35"/>
      <c r="H52" s="35"/>
      <c r="I52" s="38" t="s">
        <v>67</v>
      </c>
      <c r="J52" s="109"/>
      <c r="L52" s="35"/>
      <c r="M52" s="35"/>
      <c r="N52" s="35"/>
    </row>
    <row r="53" spans="2:14">
      <c r="B53" s="127"/>
      <c r="C53" s="128"/>
      <c r="D53" s="128"/>
      <c r="E53" s="288" t="s">
        <v>171</v>
      </c>
      <c r="F53" s="288"/>
      <c r="G53" s="288"/>
      <c r="H53" s="35"/>
      <c r="I53" s="8">
        <f>I49*I51</f>
        <v>628.45906863334119</v>
      </c>
      <c r="J53" s="109"/>
    </row>
    <row r="54" spans="2:14">
      <c r="B54" s="108"/>
      <c r="C54" s="35"/>
      <c r="D54" s="35"/>
      <c r="E54" s="35"/>
      <c r="F54" s="35"/>
      <c r="G54" s="35"/>
      <c r="H54" s="35"/>
      <c r="I54" s="35"/>
      <c r="J54" s="109"/>
    </row>
    <row r="55" spans="2:14" ht="13.5" thickBot="1">
      <c r="B55" s="110"/>
      <c r="C55" s="111"/>
      <c r="D55" s="111"/>
      <c r="E55" s="111"/>
      <c r="F55" s="111"/>
      <c r="G55" s="111"/>
      <c r="H55" s="111"/>
      <c r="I55" s="111"/>
      <c r="J55" s="112"/>
    </row>
    <row r="56" spans="2:14" ht="13.5" thickTop="1"/>
  </sheetData>
  <mergeCells count="19">
    <mergeCell ref="B47:C47"/>
    <mergeCell ref="B51:F51"/>
    <mergeCell ref="E53:G53"/>
    <mergeCell ref="B42:D42"/>
    <mergeCell ref="C44:C45"/>
    <mergeCell ref="D44:H44"/>
    <mergeCell ref="D45:H45"/>
    <mergeCell ref="C35:E35"/>
    <mergeCell ref="C39:E39"/>
    <mergeCell ref="C22:G22"/>
    <mergeCell ref="E23:H23"/>
    <mergeCell ref="C27:G27"/>
    <mergeCell ref="B29:C29"/>
    <mergeCell ref="C33:F33"/>
    <mergeCell ref="A1:K1"/>
    <mergeCell ref="A2:K2"/>
    <mergeCell ref="B4:C4"/>
    <mergeCell ref="C20:H20"/>
    <mergeCell ref="C31:E31"/>
  </mergeCells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topLeftCell="A10" workbookViewId="0">
      <selection activeCell="I17" sqref="I17"/>
    </sheetView>
  </sheetViews>
  <sheetFormatPr defaultRowHeight="12.75"/>
  <sheetData>
    <row r="1" spans="1:11">
      <c r="A1" s="276" t="s">
        <v>173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>
      <c r="A2" s="276" t="s">
        <v>174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5" spans="1:11" ht="13.5" thickBot="1"/>
    <row r="6" spans="1:11">
      <c r="B6" s="295" t="s">
        <v>175</v>
      </c>
      <c r="C6" s="296"/>
      <c r="D6" s="296"/>
      <c r="E6" s="32"/>
      <c r="F6" s="32"/>
      <c r="G6" s="32"/>
      <c r="H6" s="32"/>
      <c r="I6" s="32"/>
      <c r="J6" s="33"/>
    </row>
    <row r="7" spans="1:11">
      <c r="B7" s="34"/>
      <c r="C7" s="35"/>
      <c r="D7" s="35"/>
      <c r="E7" s="35"/>
      <c r="F7" s="35"/>
      <c r="G7" s="35"/>
      <c r="H7" s="35"/>
      <c r="I7" s="35"/>
      <c r="J7" s="37"/>
    </row>
    <row r="8" spans="1:11" ht="14.25">
      <c r="B8" s="129" t="s">
        <v>176</v>
      </c>
      <c r="C8" s="128"/>
      <c r="D8" s="128"/>
      <c r="E8" s="35" t="s">
        <v>177</v>
      </c>
      <c r="F8" s="35"/>
      <c r="G8" s="35"/>
      <c r="H8" s="35"/>
      <c r="I8" s="36" t="s">
        <v>178</v>
      </c>
      <c r="J8" s="37"/>
    </row>
    <row r="9" spans="1:11">
      <c r="B9" s="34"/>
      <c r="C9" s="35"/>
      <c r="D9" s="35"/>
      <c r="E9" s="35"/>
      <c r="F9" s="35"/>
      <c r="G9" s="35"/>
      <c r="H9" s="35"/>
      <c r="I9" s="35"/>
      <c r="J9" s="37"/>
    </row>
    <row r="10" spans="1:11">
      <c r="B10" s="294" t="s">
        <v>179</v>
      </c>
      <c r="C10" s="283"/>
      <c r="D10" s="35"/>
      <c r="E10" s="35"/>
      <c r="F10" s="35"/>
      <c r="G10" s="35"/>
      <c r="H10" s="35"/>
      <c r="I10" s="6">
        <f>SUM(FCIV.1a!C8:C10)</f>
        <v>18.509999999999998</v>
      </c>
      <c r="J10" s="37"/>
    </row>
    <row r="11" spans="1:11">
      <c r="B11" s="294" t="s">
        <v>180</v>
      </c>
      <c r="C11" s="283"/>
      <c r="D11" s="283"/>
      <c r="E11" s="35"/>
      <c r="F11" s="35"/>
      <c r="G11" s="35"/>
      <c r="H11" s="35"/>
      <c r="I11" s="6"/>
      <c r="J11" s="37"/>
    </row>
    <row r="12" spans="1:11">
      <c r="B12" s="294" t="s">
        <v>181</v>
      </c>
      <c r="C12" s="283"/>
      <c r="D12" s="283"/>
      <c r="E12" s="35"/>
      <c r="F12" s="35"/>
      <c r="G12" s="35"/>
      <c r="H12" s="35"/>
      <c r="I12" s="6"/>
      <c r="J12" s="37"/>
    </row>
    <row r="13" spans="1:11">
      <c r="B13" s="294" t="s">
        <v>182</v>
      </c>
      <c r="C13" s="283"/>
      <c r="D13" s="283"/>
      <c r="E13" s="35"/>
      <c r="F13" s="35"/>
      <c r="G13" s="35"/>
      <c r="H13" s="35"/>
      <c r="I13" s="6">
        <f>SUM(FCIV.1c!C9:C21)</f>
        <v>1.38</v>
      </c>
      <c r="J13" s="37"/>
    </row>
    <row r="14" spans="1:11">
      <c r="B14" s="34"/>
      <c r="C14" s="35"/>
      <c r="D14" s="35"/>
      <c r="E14" s="35"/>
      <c r="F14" s="35"/>
      <c r="G14" s="35"/>
      <c r="H14" s="35"/>
      <c r="I14" s="35"/>
      <c r="J14" s="37"/>
    </row>
    <row r="15" spans="1:11" ht="15.75">
      <c r="B15" s="294" t="s">
        <v>183</v>
      </c>
      <c r="C15" s="283"/>
      <c r="D15" s="283"/>
      <c r="E15" s="283" t="s">
        <v>184</v>
      </c>
      <c r="F15" s="283"/>
      <c r="G15" s="283"/>
      <c r="H15" s="35"/>
      <c r="I15" s="35"/>
      <c r="J15" s="37"/>
    </row>
    <row r="16" spans="1:11">
      <c r="B16" s="34"/>
      <c r="C16" s="35"/>
      <c r="D16" s="35"/>
      <c r="E16" s="35"/>
      <c r="F16" s="35"/>
      <c r="G16" s="35"/>
      <c r="H16" s="35"/>
      <c r="I16" s="35"/>
      <c r="J16" s="37"/>
    </row>
    <row r="17" spans="2:11">
      <c r="B17" s="294" t="s">
        <v>185</v>
      </c>
      <c r="C17" s="283"/>
      <c r="D17" s="35"/>
      <c r="E17" s="35"/>
      <c r="F17" s="35"/>
      <c r="G17" s="35"/>
      <c r="H17" s="35"/>
      <c r="I17" s="6">
        <f>(FCIV.1b!C8*FCIV.1b!E8)+(FCIV.1b!C9*FCIV.1b!E9)</f>
        <v>14.818999999999999</v>
      </c>
      <c r="J17" s="37"/>
    </row>
    <row r="18" spans="2:11">
      <c r="B18" s="294" t="s">
        <v>528</v>
      </c>
      <c r="C18" s="283"/>
      <c r="D18" s="283"/>
      <c r="E18" s="35"/>
      <c r="F18" s="35"/>
      <c r="G18" s="35"/>
      <c r="H18" s="35"/>
      <c r="I18" s="6"/>
      <c r="J18" s="37"/>
    </row>
    <row r="19" spans="2:11">
      <c r="B19" s="294" t="s">
        <v>186</v>
      </c>
      <c r="C19" s="283"/>
      <c r="D19" s="283"/>
      <c r="E19" s="35"/>
      <c r="F19" s="35"/>
      <c r="G19" s="35"/>
      <c r="H19" s="35"/>
      <c r="I19" s="6"/>
      <c r="J19" s="37"/>
    </row>
    <row r="20" spans="2:11">
      <c r="B20" s="294" t="s">
        <v>187</v>
      </c>
      <c r="C20" s="283"/>
      <c r="D20" s="283"/>
      <c r="E20" s="35"/>
      <c r="F20" s="35"/>
      <c r="G20" s="35"/>
      <c r="H20" s="35"/>
      <c r="I20" s="6"/>
      <c r="J20" s="37"/>
    </row>
    <row r="21" spans="2:11">
      <c r="B21" s="34"/>
      <c r="C21" s="35"/>
      <c r="D21" s="35"/>
      <c r="E21" s="35"/>
      <c r="F21" s="35"/>
      <c r="G21" s="35"/>
      <c r="H21" s="35"/>
      <c r="I21" s="35"/>
      <c r="J21" s="37"/>
    </row>
    <row r="22" spans="2:11">
      <c r="B22" s="34" t="s">
        <v>188</v>
      </c>
      <c r="C22" s="35"/>
      <c r="D22" s="35"/>
      <c r="E22" s="35"/>
      <c r="F22" s="35"/>
      <c r="G22" s="35"/>
      <c r="H22" s="35"/>
      <c r="I22" s="9">
        <f>SUM(I10:I13)+SUM(I17:I20)</f>
        <v>34.708999999999996</v>
      </c>
      <c r="J22" s="37"/>
    </row>
    <row r="23" spans="2:11">
      <c r="B23" s="34"/>
      <c r="C23" s="35"/>
      <c r="D23" s="35"/>
      <c r="E23" s="35"/>
      <c r="F23" s="35"/>
      <c r="G23" s="35"/>
      <c r="H23" s="35"/>
      <c r="I23" s="36" t="s">
        <v>100</v>
      </c>
      <c r="J23" s="37"/>
    </row>
    <row r="24" spans="2:11">
      <c r="B24" s="294" t="s">
        <v>189</v>
      </c>
      <c r="C24" s="283"/>
      <c r="D24" s="35"/>
      <c r="E24" s="35"/>
      <c r="F24" s="35"/>
      <c r="G24" s="35"/>
      <c r="H24" s="35"/>
      <c r="I24" s="9">
        <f>FCIV.1d!G9</f>
        <v>86.169300000000007</v>
      </c>
      <c r="J24" s="37"/>
    </row>
    <row r="25" spans="2:11">
      <c r="B25" s="34"/>
      <c r="C25" s="35"/>
      <c r="D25" s="35"/>
      <c r="E25" s="35"/>
      <c r="F25" s="35"/>
      <c r="G25" s="35"/>
      <c r="H25" s="35"/>
      <c r="I25" s="38" t="s">
        <v>67</v>
      </c>
      <c r="J25" s="37"/>
    </row>
    <row r="26" spans="2:11">
      <c r="B26" s="130" t="s">
        <v>190</v>
      </c>
      <c r="C26" s="35"/>
      <c r="D26" s="35"/>
      <c r="E26" s="35"/>
      <c r="F26" s="35"/>
      <c r="G26" s="35"/>
      <c r="H26" s="35"/>
      <c r="I26" s="8">
        <f>I22/I24</f>
        <v>0.40280006916616468</v>
      </c>
      <c r="J26" s="37"/>
    </row>
    <row r="27" spans="2:11" ht="13.5" thickBot="1">
      <c r="B27" s="39"/>
      <c r="C27" s="40"/>
      <c r="D27" s="40"/>
      <c r="E27" s="40"/>
      <c r="F27" s="40"/>
      <c r="G27" s="40"/>
      <c r="H27" s="40"/>
      <c r="I27" s="40"/>
      <c r="J27" s="42"/>
    </row>
    <row r="30" spans="2:11">
      <c r="B30" s="16" t="s">
        <v>191</v>
      </c>
      <c r="E30" t="s">
        <v>192</v>
      </c>
      <c r="I30" s="6">
        <v>1390</v>
      </c>
      <c r="K30" s="35"/>
    </row>
    <row r="31" spans="2:11" ht="13.5" thickBot="1"/>
    <row r="32" spans="2:11">
      <c r="B32" s="31"/>
      <c r="C32" s="32"/>
      <c r="D32" s="32"/>
      <c r="E32" s="32"/>
      <c r="F32" s="32"/>
      <c r="G32" s="32"/>
      <c r="H32" s="32"/>
      <c r="I32" s="32"/>
      <c r="J32" s="131" t="s">
        <v>193</v>
      </c>
    </row>
    <row r="33" spans="2:10">
      <c r="B33" s="294" t="s">
        <v>194</v>
      </c>
      <c r="C33" s="283"/>
      <c r="D33" s="283"/>
      <c r="E33" s="35"/>
      <c r="F33" s="35"/>
      <c r="G33" s="35"/>
      <c r="H33" s="283" t="s">
        <v>195</v>
      </c>
      <c r="I33" s="283"/>
      <c r="J33" s="132">
        <f>4.5+0.0395*I30</f>
        <v>59.405000000000001</v>
      </c>
    </row>
    <row r="34" spans="2:10">
      <c r="B34" s="294" t="s">
        <v>196</v>
      </c>
      <c r="C34" s="283"/>
      <c r="D34" s="283"/>
      <c r="E34" s="283"/>
      <c r="F34" s="35"/>
      <c r="G34" s="35"/>
      <c r="H34" s="283" t="s">
        <v>197</v>
      </c>
      <c r="I34" s="283"/>
      <c r="J34" s="132">
        <f>4.5+(0.021+0.037*I26)*I30</f>
        <v>54.406007557215851</v>
      </c>
    </row>
    <row r="35" spans="2:10">
      <c r="B35" s="34"/>
      <c r="C35" s="35"/>
      <c r="D35" s="35"/>
      <c r="E35" s="35"/>
      <c r="F35" s="35"/>
      <c r="G35" s="35"/>
      <c r="H35" s="35"/>
      <c r="I35" s="35"/>
      <c r="J35" s="132"/>
    </row>
    <row r="36" spans="2:10">
      <c r="B36" s="294" t="s">
        <v>198</v>
      </c>
      <c r="C36" s="283"/>
      <c r="D36" s="283"/>
      <c r="E36" s="283"/>
      <c r="F36" s="283"/>
      <c r="G36" s="35"/>
      <c r="H36" s="283" t="s">
        <v>199</v>
      </c>
      <c r="I36" s="283"/>
      <c r="J36" s="132">
        <f>(4.5+(0.021+0.037*I26)*I30)*(1.2-0.2*I26)</f>
        <v>60.904260347238733</v>
      </c>
    </row>
    <row r="37" spans="2:10">
      <c r="B37" s="294" t="s">
        <v>200</v>
      </c>
      <c r="C37" s="283"/>
      <c r="D37" s="283"/>
      <c r="E37" s="35"/>
      <c r="F37" s="35"/>
      <c r="G37" s="35"/>
      <c r="H37" s="283" t="s">
        <v>201</v>
      </c>
      <c r="I37" s="283"/>
      <c r="J37" s="132">
        <f>4.05+0.06885*I30</f>
        <v>99.751499999999993</v>
      </c>
    </row>
    <row r="38" spans="2:10" ht="13.5" thickBot="1">
      <c r="B38" s="39"/>
      <c r="C38" s="40"/>
      <c r="D38" s="40"/>
      <c r="E38" s="40"/>
      <c r="F38" s="40"/>
      <c r="G38" s="40"/>
      <c r="H38" s="40"/>
      <c r="I38" s="40"/>
      <c r="J38" s="133"/>
    </row>
    <row r="41" spans="2:10">
      <c r="B41" s="134" t="s">
        <v>202</v>
      </c>
      <c r="C41" s="128"/>
      <c r="D41" s="128"/>
      <c r="I41" s="8">
        <f>IF(I26&lt;0.5,J33,IF(I26&lt;1,J34,IF(I26&lt;1.5,J36,J37)))</f>
        <v>59.405000000000001</v>
      </c>
    </row>
  </sheetData>
  <mergeCells count="22">
    <mergeCell ref="B37:D37"/>
    <mergeCell ref="H37:I37"/>
    <mergeCell ref="B34:E34"/>
    <mergeCell ref="H34:I34"/>
    <mergeCell ref="B36:F36"/>
    <mergeCell ref="H36:I36"/>
    <mergeCell ref="B20:D20"/>
    <mergeCell ref="B24:C24"/>
    <mergeCell ref="B33:D33"/>
    <mergeCell ref="H33:I33"/>
    <mergeCell ref="E15:G15"/>
    <mergeCell ref="B17:C17"/>
    <mergeCell ref="B18:D18"/>
    <mergeCell ref="B19:D19"/>
    <mergeCell ref="B11:D11"/>
    <mergeCell ref="B12:D12"/>
    <mergeCell ref="B13:D13"/>
    <mergeCell ref="B15:D15"/>
    <mergeCell ref="A1:K1"/>
    <mergeCell ref="A2:K2"/>
    <mergeCell ref="B6:D6"/>
    <mergeCell ref="B10:C10"/>
  </mergeCells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topLeftCell="A7" workbookViewId="0">
      <selection activeCell="I22" sqref="I22:J22"/>
    </sheetView>
  </sheetViews>
  <sheetFormatPr defaultRowHeight="12.75"/>
  <sheetData>
    <row r="1" spans="1:11">
      <c r="A1" s="276" t="s">
        <v>203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>
      <c r="A2" s="276" t="s">
        <v>204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4" spans="1:11" ht="13.5" thickBot="1"/>
    <row r="5" spans="1:11" ht="13.5" thickBot="1">
      <c r="B5" s="295" t="s">
        <v>205</v>
      </c>
      <c r="C5" s="296"/>
      <c r="D5" s="296"/>
      <c r="E5" s="296"/>
      <c r="F5" s="296"/>
      <c r="G5" s="306"/>
      <c r="H5" s="307" t="s">
        <v>6</v>
      </c>
      <c r="I5" s="301"/>
      <c r="J5" s="302"/>
    </row>
    <row r="6" spans="1:11">
      <c r="B6" s="297"/>
      <c r="C6" s="298"/>
      <c r="D6" s="298"/>
      <c r="E6" s="298"/>
      <c r="F6" s="298"/>
      <c r="G6" s="299"/>
      <c r="H6" s="300"/>
      <c r="I6" s="301"/>
      <c r="J6" s="302"/>
    </row>
    <row r="7" spans="1:11">
      <c r="B7" s="294" t="s">
        <v>206</v>
      </c>
      <c r="C7" s="283"/>
      <c r="D7" s="283"/>
      <c r="E7" s="283"/>
      <c r="F7" s="283"/>
      <c r="G7" s="303"/>
      <c r="H7" s="304">
        <f>FCIV.1a!E52</f>
        <v>39.068199999999997</v>
      </c>
      <c r="I7" s="288"/>
      <c r="J7" s="305"/>
    </row>
    <row r="8" spans="1:11">
      <c r="B8" s="294"/>
      <c r="C8" s="283"/>
      <c r="D8" s="283"/>
      <c r="E8" s="283"/>
      <c r="F8" s="283"/>
      <c r="G8" s="303"/>
      <c r="H8" s="308"/>
      <c r="I8" s="288"/>
      <c r="J8" s="305"/>
    </row>
    <row r="9" spans="1:11">
      <c r="B9" s="294" t="s">
        <v>207</v>
      </c>
      <c r="C9" s="283"/>
      <c r="D9" s="283"/>
      <c r="E9" s="283"/>
      <c r="F9" s="283"/>
      <c r="G9" s="303"/>
      <c r="H9" s="304">
        <f>FCIV.1b!F49</f>
        <v>6.1629399999999999</v>
      </c>
      <c r="I9" s="288"/>
      <c r="J9" s="305"/>
    </row>
    <row r="10" spans="1:11">
      <c r="B10" s="294"/>
      <c r="C10" s="283"/>
      <c r="D10" s="283"/>
      <c r="E10" s="283"/>
      <c r="F10" s="283"/>
      <c r="G10" s="303"/>
      <c r="H10" s="308"/>
      <c r="I10" s="288"/>
      <c r="J10" s="305"/>
    </row>
    <row r="11" spans="1:11">
      <c r="B11" s="294" t="s">
        <v>208</v>
      </c>
      <c r="C11" s="283"/>
      <c r="D11" s="283"/>
      <c r="E11" s="283"/>
      <c r="F11" s="283"/>
      <c r="G11" s="303"/>
      <c r="H11" s="304">
        <f>FCIV.1c!E22</f>
        <v>5.9340000000000002</v>
      </c>
      <c r="I11" s="288"/>
      <c r="J11" s="305"/>
    </row>
    <row r="12" spans="1:11">
      <c r="B12" s="294"/>
      <c r="C12" s="283"/>
      <c r="D12" s="283"/>
      <c r="E12" s="283"/>
      <c r="F12" s="283"/>
      <c r="G12" s="303"/>
      <c r="H12" s="308"/>
      <c r="I12" s="288"/>
      <c r="J12" s="305"/>
    </row>
    <row r="13" spans="1:11">
      <c r="B13" s="294" t="s">
        <v>209</v>
      </c>
      <c r="C13" s="283"/>
      <c r="D13" s="283"/>
      <c r="E13" s="283"/>
      <c r="F13" s="283"/>
      <c r="G13" s="303"/>
      <c r="H13" s="304">
        <f>FCIV.1d!G60</f>
        <v>26.367805800000006</v>
      </c>
      <c r="I13" s="315"/>
      <c r="J13" s="316"/>
    </row>
    <row r="14" spans="1:11" ht="13.5" thickBot="1">
      <c r="B14" s="309"/>
      <c r="C14" s="310"/>
      <c r="D14" s="310"/>
      <c r="E14" s="310"/>
      <c r="F14" s="310"/>
      <c r="G14" s="311"/>
      <c r="H14" s="309"/>
      <c r="I14" s="310"/>
      <c r="J14" s="311"/>
    </row>
    <row r="15" spans="1:11" ht="13.5" thickBot="1">
      <c r="I15" s="312" t="s">
        <v>67</v>
      </c>
      <c r="J15" s="310"/>
    </row>
    <row r="16" spans="1:11" ht="13.5" thickBot="1">
      <c r="B16" t="s">
        <v>210</v>
      </c>
      <c r="I16" s="313">
        <f>SUM(H7,H9,H11,H13)</f>
        <v>77.532945799999993</v>
      </c>
      <c r="J16" s="314"/>
    </row>
    <row r="17" spans="2:10" ht="13.5" thickBot="1">
      <c r="I17" s="318" t="s">
        <v>64</v>
      </c>
      <c r="J17" s="318"/>
    </row>
    <row r="18" spans="2:10" ht="13.5" thickBot="1">
      <c r="B18" t="s">
        <v>211</v>
      </c>
      <c r="I18" s="313">
        <f>FCIV.1f!I30</f>
        <v>1390</v>
      </c>
      <c r="J18" s="314"/>
    </row>
    <row r="19" spans="2:10" ht="13.5" thickBot="1">
      <c r="I19" s="318" t="s">
        <v>64</v>
      </c>
      <c r="J19" s="318"/>
    </row>
    <row r="20" spans="2:10" ht="13.5" thickBot="1">
      <c r="I20" s="319">
        <v>2.4E-2</v>
      </c>
      <c r="J20" s="320"/>
    </row>
    <row r="21" spans="2:10" ht="13.5" thickBot="1">
      <c r="I21" s="317" t="s">
        <v>67</v>
      </c>
      <c r="J21" s="318"/>
    </row>
    <row r="22" spans="2:10" ht="13.5" thickBot="1">
      <c r="B22" t="s">
        <v>212</v>
      </c>
      <c r="I22" s="313">
        <f>I16*I18*I20+FCIV.1d!G50</f>
        <v>2586.4990718879999</v>
      </c>
      <c r="J22" s="314"/>
    </row>
    <row r="23" spans="2:10" ht="13.5" thickBot="1">
      <c r="I23" s="317" t="s">
        <v>213</v>
      </c>
      <c r="J23" s="318"/>
    </row>
    <row r="24" spans="2:10" ht="13.5" thickBot="1">
      <c r="B24" t="s">
        <v>214</v>
      </c>
      <c r="I24" s="313">
        <f>FCIV.1e!I53</f>
        <v>628.45906863334119</v>
      </c>
      <c r="J24" s="314"/>
    </row>
    <row r="25" spans="2:10" ht="13.5" thickBot="1">
      <c r="I25" s="317" t="s">
        <v>67</v>
      </c>
      <c r="J25" s="318"/>
    </row>
    <row r="26" spans="2:10" ht="13.5" thickBot="1">
      <c r="B26" t="s">
        <v>215</v>
      </c>
      <c r="I26" s="313">
        <f>I22-I24</f>
        <v>1958.0400032546586</v>
      </c>
      <c r="J26" s="314"/>
    </row>
    <row r="27" spans="2:10" ht="13.5" thickBot="1">
      <c r="I27" s="318" t="s">
        <v>100</v>
      </c>
      <c r="J27" s="318"/>
    </row>
    <row r="28" spans="2:10" ht="13.5" thickBot="1">
      <c r="B28" t="s">
        <v>216</v>
      </c>
      <c r="I28" s="313">
        <f>FCIV.1d!G5</f>
        <v>33.270000000000003</v>
      </c>
      <c r="J28" s="314"/>
    </row>
    <row r="29" spans="2:10" ht="13.5" thickBot="1">
      <c r="I29" s="317" t="s">
        <v>67</v>
      </c>
      <c r="J29" s="318"/>
    </row>
    <row r="30" spans="2:10" ht="13.5" thickBot="1">
      <c r="B30" t="s">
        <v>217</v>
      </c>
      <c r="I30" s="319">
        <f>I26/I28</f>
        <v>58.853020837230488</v>
      </c>
      <c r="J30" s="320"/>
    </row>
    <row r="31" spans="2:10" ht="13.5" thickBot="1">
      <c r="I31" s="318" t="s">
        <v>300</v>
      </c>
      <c r="J31" s="318"/>
    </row>
    <row r="32" spans="2:10" ht="13.5" thickBot="1">
      <c r="B32" t="s">
        <v>218</v>
      </c>
      <c r="I32" s="313">
        <f>FCIV.1f!I41</f>
        <v>59.405000000000001</v>
      </c>
      <c r="J32" s="314"/>
    </row>
    <row r="34" spans="7:9">
      <c r="G34" t="str">
        <f>IF(I30&lt;=I32,"Verifica","Não verifica")</f>
        <v>Verifica</v>
      </c>
      <c r="I34" t="str">
        <f>IF(G34="Verifica","O.K.","K.O.")</f>
        <v>O.K.</v>
      </c>
    </row>
    <row r="36" spans="7:9">
      <c r="H36" s="137" t="s">
        <v>219</v>
      </c>
      <c r="I36" s="138">
        <f>I30/I32</f>
        <v>0.9907082036399375</v>
      </c>
    </row>
  </sheetData>
  <mergeCells count="40">
    <mergeCell ref="I29:J29"/>
    <mergeCell ref="I30:J30"/>
    <mergeCell ref="I31:J31"/>
    <mergeCell ref="I32:J32"/>
    <mergeCell ref="I25:J25"/>
    <mergeCell ref="I26:J26"/>
    <mergeCell ref="I27:J27"/>
    <mergeCell ref="I28:J28"/>
    <mergeCell ref="I21:J21"/>
    <mergeCell ref="I22:J22"/>
    <mergeCell ref="I23:J23"/>
    <mergeCell ref="I24:J24"/>
    <mergeCell ref="I17:J17"/>
    <mergeCell ref="I18:J18"/>
    <mergeCell ref="I19:J19"/>
    <mergeCell ref="I20:J20"/>
    <mergeCell ref="B14:G14"/>
    <mergeCell ref="H14:J14"/>
    <mergeCell ref="I15:J15"/>
    <mergeCell ref="I16:J16"/>
    <mergeCell ref="B12:G12"/>
    <mergeCell ref="H12:J12"/>
    <mergeCell ref="B13:G13"/>
    <mergeCell ref="H13:J13"/>
    <mergeCell ref="B10:G10"/>
    <mergeCell ref="H10:J10"/>
    <mergeCell ref="B11:G11"/>
    <mergeCell ref="H11:J11"/>
    <mergeCell ref="B8:G8"/>
    <mergeCell ref="H8:J8"/>
    <mergeCell ref="B9:G9"/>
    <mergeCell ref="H9:J9"/>
    <mergeCell ref="B6:G6"/>
    <mergeCell ref="H6:J6"/>
    <mergeCell ref="B7:G7"/>
    <mergeCell ref="H7:J7"/>
    <mergeCell ref="A1:K1"/>
    <mergeCell ref="A2:K2"/>
    <mergeCell ref="B5:G5"/>
    <mergeCell ref="H5:J5"/>
  </mergeCells>
  <phoneticPr fontId="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7"/>
  <sheetViews>
    <sheetView topLeftCell="A7" workbookViewId="0">
      <selection activeCell="I28" sqref="I28"/>
    </sheetView>
  </sheetViews>
  <sheetFormatPr defaultRowHeight="12.75"/>
  <sheetData>
    <row r="1" spans="1:11">
      <c r="A1" s="276" t="s">
        <v>220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>
      <c r="A2" s="276" t="s">
        <v>221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6" spans="1:11">
      <c r="B6" s="139"/>
      <c r="C6" s="63"/>
      <c r="D6" s="63"/>
      <c r="E6" s="63"/>
      <c r="F6" s="63"/>
      <c r="G6" s="63"/>
      <c r="H6" s="63"/>
      <c r="I6" s="140"/>
      <c r="J6" s="141"/>
    </row>
    <row r="7" spans="1:11">
      <c r="B7" s="142" t="s">
        <v>222</v>
      </c>
      <c r="C7" s="35"/>
      <c r="D7" s="35"/>
      <c r="E7" s="35"/>
      <c r="F7" s="35"/>
      <c r="G7" s="35" t="s">
        <v>223</v>
      </c>
      <c r="H7" s="35"/>
      <c r="I7" s="9">
        <f>FCIV.1a!E15</f>
        <v>7.2821999999999987</v>
      </c>
      <c r="J7" s="77" t="s">
        <v>6</v>
      </c>
    </row>
    <row r="8" spans="1:11">
      <c r="B8" s="142"/>
      <c r="C8" s="35"/>
      <c r="D8" s="35"/>
      <c r="E8" s="35"/>
      <c r="F8" s="35"/>
      <c r="G8" s="35"/>
      <c r="H8" s="35"/>
      <c r="I8" s="143" t="s">
        <v>224</v>
      </c>
      <c r="J8" s="144"/>
    </row>
    <row r="9" spans="1:11">
      <c r="B9" s="142" t="s">
        <v>225</v>
      </c>
      <c r="C9" s="35"/>
      <c r="D9" s="35"/>
      <c r="E9" s="35"/>
      <c r="F9" s="35"/>
      <c r="G9" s="35" t="s">
        <v>223</v>
      </c>
      <c r="H9" s="35"/>
      <c r="I9" s="9">
        <f>FCIV.1a!E22</f>
        <v>0</v>
      </c>
      <c r="J9" s="77" t="s">
        <v>6</v>
      </c>
    </row>
    <row r="10" spans="1:11">
      <c r="B10" s="142"/>
      <c r="C10" s="35"/>
      <c r="D10" s="35"/>
      <c r="E10" s="35"/>
      <c r="F10" s="35"/>
      <c r="G10" s="35"/>
      <c r="H10" s="35"/>
      <c r="I10" s="143" t="s">
        <v>224</v>
      </c>
      <c r="J10" s="144"/>
    </row>
    <row r="11" spans="1:11">
      <c r="B11" s="142" t="s">
        <v>226</v>
      </c>
      <c r="C11" s="35"/>
      <c r="D11" s="35"/>
      <c r="E11" s="35"/>
      <c r="F11" s="35"/>
      <c r="G11" s="35" t="s">
        <v>227</v>
      </c>
      <c r="H11" s="35"/>
      <c r="I11" s="9">
        <f>FCV.1b!E11</f>
        <v>0</v>
      </c>
      <c r="J11" s="77" t="s">
        <v>6</v>
      </c>
    </row>
    <row r="12" spans="1:11">
      <c r="B12" s="142"/>
      <c r="C12" s="35"/>
      <c r="D12" s="35"/>
      <c r="E12" s="35"/>
      <c r="F12" s="35"/>
      <c r="G12" s="35"/>
      <c r="H12" s="35"/>
      <c r="I12" s="143" t="s">
        <v>224</v>
      </c>
      <c r="J12" s="144"/>
    </row>
    <row r="13" spans="1:11">
      <c r="B13" s="142" t="s">
        <v>228</v>
      </c>
      <c r="C13" s="35"/>
      <c r="D13" s="35"/>
      <c r="E13" s="35"/>
      <c r="F13" s="35"/>
      <c r="G13" s="35" t="s">
        <v>227</v>
      </c>
      <c r="H13" s="35"/>
      <c r="I13" s="9">
        <f>FCV.1b!E31</f>
        <v>5.9340000000000002</v>
      </c>
      <c r="J13" s="77" t="s">
        <v>6</v>
      </c>
    </row>
    <row r="14" spans="1:11">
      <c r="B14" s="142"/>
      <c r="C14" s="35"/>
      <c r="D14" s="35"/>
      <c r="E14" s="35"/>
      <c r="F14" s="35"/>
      <c r="G14" s="35"/>
      <c r="H14" s="35"/>
      <c r="I14" s="143" t="s">
        <v>224</v>
      </c>
      <c r="J14" s="144"/>
    </row>
    <row r="15" spans="1:11">
      <c r="B15" s="142" t="s">
        <v>229</v>
      </c>
      <c r="C15" s="35"/>
      <c r="D15" s="35"/>
      <c r="E15" s="35"/>
      <c r="F15" s="35"/>
      <c r="G15" s="35" t="s">
        <v>230</v>
      </c>
      <c r="H15" s="35"/>
      <c r="I15" s="9">
        <f>FCIV.1d!G60</f>
        <v>26.367805800000006</v>
      </c>
      <c r="J15" s="77" t="s">
        <v>6</v>
      </c>
    </row>
    <row r="16" spans="1:11">
      <c r="B16" s="142"/>
      <c r="C16" s="35"/>
      <c r="D16" s="35"/>
      <c r="E16" s="35"/>
      <c r="F16" s="35"/>
      <c r="G16" s="35"/>
      <c r="H16" s="35"/>
      <c r="I16" s="145"/>
      <c r="J16" s="77"/>
    </row>
    <row r="17" spans="2:10">
      <c r="B17" s="142"/>
      <c r="C17" s="35"/>
      <c r="D17" s="35"/>
      <c r="E17" s="35"/>
      <c r="F17" s="35"/>
      <c r="G17" s="35"/>
      <c r="H17" s="35"/>
      <c r="I17" s="143" t="s">
        <v>67</v>
      </c>
      <c r="J17" s="144"/>
    </row>
    <row r="18" spans="2:10">
      <c r="B18" s="142"/>
      <c r="C18" s="35"/>
      <c r="D18" s="35"/>
      <c r="E18" s="35"/>
      <c r="F18" s="35"/>
      <c r="G18" s="35"/>
      <c r="H18" s="35"/>
      <c r="I18" s="145"/>
      <c r="J18" s="144"/>
    </row>
    <row r="19" spans="2:10">
      <c r="B19" s="146" t="s">
        <v>231</v>
      </c>
      <c r="C19" s="35"/>
      <c r="D19" s="35"/>
      <c r="E19" s="35"/>
      <c r="F19" s="35"/>
      <c r="G19" s="35"/>
      <c r="H19" s="35" t="s">
        <v>232</v>
      </c>
      <c r="I19" s="9">
        <f>I7+I9+I11+I13+I15</f>
        <v>39.584005800000007</v>
      </c>
      <c r="J19" s="77" t="s">
        <v>6</v>
      </c>
    </row>
    <row r="20" spans="2:10">
      <c r="B20" s="4"/>
      <c r="C20" s="147"/>
      <c r="D20" s="147"/>
      <c r="E20" s="147"/>
      <c r="F20" s="147"/>
      <c r="G20" s="147"/>
      <c r="H20" s="147"/>
      <c r="I20" s="148"/>
      <c r="J20" s="149"/>
    </row>
    <row r="22" spans="2:10">
      <c r="B22" s="35"/>
      <c r="C22" s="35"/>
      <c r="D22" s="35"/>
      <c r="E22" s="35"/>
      <c r="F22" s="35"/>
      <c r="G22" s="35"/>
      <c r="H22" s="35"/>
      <c r="I22" s="35"/>
      <c r="J22" s="35"/>
    </row>
    <row r="23" spans="2:10">
      <c r="B23" s="35"/>
      <c r="C23" s="35"/>
      <c r="D23" s="35"/>
      <c r="E23" s="35"/>
      <c r="F23" s="35"/>
      <c r="G23" s="35"/>
      <c r="H23" s="35"/>
      <c r="I23" s="35"/>
      <c r="J23" s="35"/>
    </row>
    <row r="24" spans="2:10">
      <c r="B24" s="139"/>
      <c r="C24" s="63"/>
      <c r="D24" s="63"/>
      <c r="E24" s="63"/>
      <c r="F24" s="63"/>
      <c r="G24" s="63"/>
      <c r="H24" s="63"/>
      <c r="I24" s="63"/>
      <c r="J24" s="141"/>
    </row>
    <row r="25" spans="2:10">
      <c r="B25" s="142" t="s">
        <v>233</v>
      </c>
      <c r="C25" s="35"/>
      <c r="D25" s="35"/>
      <c r="E25" s="35"/>
      <c r="F25" s="35"/>
      <c r="G25" s="35"/>
      <c r="H25" s="35"/>
      <c r="I25" s="68">
        <v>25</v>
      </c>
      <c r="J25" s="150" t="s">
        <v>234</v>
      </c>
    </row>
    <row r="26" spans="2:10">
      <c r="B26" s="142"/>
      <c r="C26" s="35"/>
      <c r="D26" s="35"/>
      <c r="E26" s="35"/>
      <c r="F26" s="35"/>
      <c r="G26" s="35"/>
      <c r="H26" s="35"/>
      <c r="I26" s="38" t="s">
        <v>213</v>
      </c>
      <c r="J26" s="144"/>
    </row>
    <row r="27" spans="2:10">
      <c r="B27" s="142" t="s">
        <v>235</v>
      </c>
      <c r="C27" s="35"/>
      <c r="D27" s="35"/>
      <c r="E27" s="35"/>
      <c r="F27" s="35"/>
      <c r="G27" s="35"/>
      <c r="H27" s="35"/>
      <c r="I27" s="6">
        <v>23</v>
      </c>
      <c r="J27" s="150" t="s">
        <v>234</v>
      </c>
    </row>
    <row r="28" spans="2:10">
      <c r="B28" s="142" t="s">
        <v>236</v>
      </c>
      <c r="C28" s="35"/>
      <c r="D28" s="35"/>
      <c r="E28" s="35"/>
      <c r="F28" s="35"/>
      <c r="G28" s="35"/>
      <c r="H28" s="35"/>
      <c r="I28" s="38" t="s">
        <v>67</v>
      </c>
      <c r="J28" s="144"/>
    </row>
    <row r="29" spans="2:10">
      <c r="B29" s="151" t="s">
        <v>237</v>
      </c>
      <c r="C29" s="35"/>
      <c r="D29" s="35"/>
      <c r="E29" s="35"/>
      <c r="F29" s="35"/>
      <c r="G29" s="35"/>
      <c r="H29" s="35"/>
      <c r="I29" s="38">
        <f>I25-I27</f>
        <v>2</v>
      </c>
      <c r="J29" s="144"/>
    </row>
    <row r="30" spans="2:10">
      <c r="B30" s="142"/>
      <c r="C30" s="35"/>
      <c r="D30" s="35"/>
      <c r="E30" s="35"/>
      <c r="F30" s="35"/>
      <c r="G30" s="35"/>
      <c r="H30" s="35"/>
      <c r="I30" s="36" t="s">
        <v>64</v>
      </c>
      <c r="J30" s="144"/>
    </row>
    <row r="31" spans="2:10">
      <c r="B31" s="151" t="s">
        <v>231</v>
      </c>
      <c r="C31" s="35"/>
      <c r="D31" s="35"/>
      <c r="E31" s="35"/>
      <c r="F31" s="35"/>
      <c r="G31" s="35"/>
      <c r="H31" s="35" t="s">
        <v>232</v>
      </c>
      <c r="I31" s="9">
        <f>I19</f>
        <v>39.584005800000007</v>
      </c>
      <c r="J31" s="150" t="s">
        <v>6</v>
      </c>
    </row>
    <row r="32" spans="2:10">
      <c r="B32" s="142"/>
      <c r="C32" s="35"/>
      <c r="D32" s="35"/>
      <c r="E32" s="35"/>
      <c r="F32" s="35"/>
      <c r="G32" s="35"/>
      <c r="H32" s="35"/>
      <c r="I32" s="36" t="s">
        <v>64</v>
      </c>
      <c r="J32" s="144"/>
    </row>
    <row r="33" spans="1:10">
      <c r="B33" s="142"/>
      <c r="C33" s="35"/>
      <c r="D33" s="35"/>
      <c r="E33" s="35"/>
      <c r="F33" s="35"/>
      <c r="G33" s="35"/>
      <c r="H33" s="35"/>
      <c r="I33" s="36">
        <v>2.9279999999999999</v>
      </c>
      <c r="J33" s="144"/>
    </row>
    <row r="34" spans="1:10">
      <c r="B34" s="142"/>
      <c r="C34" s="35"/>
      <c r="D34" s="35"/>
      <c r="E34" s="35"/>
      <c r="F34" s="35"/>
      <c r="G34" s="35"/>
      <c r="H34" s="35"/>
      <c r="I34" s="38" t="s">
        <v>67</v>
      </c>
      <c r="J34" s="144"/>
    </row>
    <row r="35" spans="1:10">
      <c r="B35" s="146" t="s">
        <v>238</v>
      </c>
      <c r="C35" s="35"/>
      <c r="D35" s="35"/>
      <c r="E35" s="35"/>
      <c r="F35" s="35"/>
      <c r="G35" s="35"/>
      <c r="H35" s="35" t="s">
        <v>239</v>
      </c>
      <c r="I35" s="9">
        <f>I29*I31*I33</f>
        <v>231.80393796480004</v>
      </c>
      <c r="J35" s="77" t="s">
        <v>240</v>
      </c>
    </row>
    <row r="36" spans="1:10">
      <c r="B36" s="10"/>
      <c r="C36" s="147"/>
      <c r="D36" s="147"/>
      <c r="E36" s="147"/>
      <c r="F36" s="147"/>
      <c r="G36" s="147"/>
      <c r="H36" s="147"/>
      <c r="I36" s="147"/>
      <c r="J36" s="152"/>
    </row>
    <row r="37" spans="1:10">
      <c r="A37" s="35"/>
      <c r="B37" s="153"/>
      <c r="C37" s="35"/>
      <c r="D37" s="35"/>
      <c r="E37" s="35"/>
      <c r="F37" s="35"/>
      <c r="G37" s="35"/>
      <c r="H37" s="35"/>
      <c r="I37" s="36"/>
      <c r="J37" s="36"/>
    </row>
  </sheetData>
  <mergeCells count="2">
    <mergeCell ref="A1:K1"/>
    <mergeCell ref="A2:K2"/>
  </mergeCells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activeCell="I27" sqref="I27"/>
    </sheetView>
  </sheetViews>
  <sheetFormatPr defaultRowHeight="12.75"/>
  <cols>
    <col min="2" max="2" width="23.140625" customWidth="1"/>
    <col min="4" max="4" width="11" customWidth="1"/>
  </cols>
  <sheetData>
    <row r="1" spans="1:6">
      <c r="A1" s="276" t="s">
        <v>241</v>
      </c>
      <c r="B1" s="276"/>
      <c r="C1" s="276"/>
      <c r="D1" s="276"/>
      <c r="E1" s="276"/>
      <c r="F1" s="276"/>
    </row>
    <row r="2" spans="1:6">
      <c r="A2" s="276" t="s">
        <v>242</v>
      </c>
      <c r="B2" s="276"/>
      <c r="C2" s="276"/>
      <c r="D2" s="276"/>
      <c r="E2" s="276"/>
      <c r="F2" s="276"/>
    </row>
    <row r="3" spans="1:6">
      <c r="A3" s="17"/>
      <c r="B3" s="17"/>
      <c r="C3" s="17"/>
      <c r="D3" s="17"/>
      <c r="E3" s="17"/>
      <c r="F3" s="17"/>
    </row>
    <row r="4" spans="1:6">
      <c r="A4" s="17"/>
      <c r="B4" s="17"/>
      <c r="C4" s="17"/>
      <c r="D4" s="17"/>
      <c r="E4" s="17"/>
      <c r="F4" s="17"/>
    </row>
    <row r="5" spans="1:6">
      <c r="A5" s="17"/>
      <c r="B5" s="100" t="s">
        <v>243</v>
      </c>
      <c r="C5" s="17"/>
      <c r="D5" s="17"/>
      <c r="E5" s="17"/>
      <c r="F5" s="17"/>
    </row>
    <row r="6" spans="1:6">
      <c r="A6" s="17"/>
      <c r="B6" s="154" t="s">
        <v>180</v>
      </c>
      <c r="C6" s="3" t="s">
        <v>3</v>
      </c>
      <c r="D6" s="3" t="s">
        <v>4</v>
      </c>
      <c r="E6" s="3" t="s">
        <v>5</v>
      </c>
      <c r="F6" s="17"/>
    </row>
    <row r="7" spans="1:6" ht="14.25">
      <c r="A7" s="17"/>
      <c r="B7" s="5"/>
      <c r="C7" s="5" t="s">
        <v>30</v>
      </c>
      <c r="D7" s="5" t="s">
        <v>244</v>
      </c>
      <c r="E7" s="5" t="s">
        <v>6</v>
      </c>
      <c r="F7" s="17"/>
    </row>
    <row r="8" spans="1:6">
      <c r="A8" s="17"/>
      <c r="B8" s="6" t="s">
        <v>245</v>
      </c>
      <c r="C8" s="6"/>
      <c r="D8" s="6"/>
      <c r="E8" s="22">
        <f>C8*D8</f>
        <v>0</v>
      </c>
      <c r="F8" s="17"/>
    </row>
    <row r="9" spans="1:6">
      <c r="A9" s="17"/>
      <c r="B9" s="56"/>
      <c r="C9" s="56"/>
      <c r="D9" s="56"/>
      <c r="E9" s="22">
        <f>C9*D9</f>
        <v>0</v>
      </c>
      <c r="F9" s="17"/>
    </row>
    <row r="10" spans="1:6">
      <c r="A10" s="17"/>
      <c r="B10" s="56"/>
      <c r="C10" s="56"/>
      <c r="D10" s="56"/>
      <c r="E10" s="22">
        <f>C10*D10</f>
        <v>0</v>
      </c>
      <c r="F10" s="17"/>
    </row>
    <row r="11" spans="1:6">
      <c r="A11" s="17"/>
      <c r="B11" s="36"/>
      <c r="C11" s="36"/>
      <c r="D11" s="8" t="s">
        <v>7</v>
      </c>
      <c r="E11" s="9">
        <f>SUM(E8:E10)</f>
        <v>0</v>
      </c>
      <c r="F11" s="17"/>
    </row>
    <row r="12" spans="1:6">
      <c r="A12" s="17"/>
      <c r="B12" s="36"/>
      <c r="C12" s="36"/>
      <c r="D12" s="36"/>
      <c r="E12" s="36"/>
      <c r="F12" s="17"/>
    </row>
    <row r="14" spans="1:6">
      <c r="B14" t="s">
        <v>246</v>
      </c>
    </row>
    <row r="15" spans="1:6">
      <c r="B15" s="139" t="s">
        <v>247</v>
      </c>
      <c r="C15" s="3" t="s">
        <v>3</v>
      </c>
      <c r="D15" s="3" t="s">
        <v>4</v>
      </c>
      <c r="E15" s="3" t="s">
        <v>5</v>
      </c>
    </row>
    <row r="16" spans="1:6" ht="14.25">
      <c r="B16" s="4"/>
      <c r="C16" s="5" t="s">
        <v>30</v>
      </c>
      <c r="D16" s="5" t="s">
        <v>244</v>
      </c>
      <c r="E16" s="5" t="s">
        <v>6</v>
      </c>
    </row>
    <row r="17" spans="2:5">
      <c r="B17" s="6" t="s">
        <v>59</v>
      </c>
      <c r="C17" s="6"/>
      <c r="D17" s="6"/>
      <c r="E17" s="22">
        <f>C17*D17</f>
        <v>0</v>
      </c>
    </row>
    <row r="18" spans="2:5">
      <c r="B18" s="6" t="s">
        <v>519</v>
      </c>
      <c r="C18" s="6">
        <v>0.54</v>
      </c>
      <c r="D18" s="6">
        <v>4.3</v>
      </c>
      <c r="E18" s="22">
        <f t="shared" ref="E18:E29" si="0">C18*D18</f>
        <v>2.3220000000000001</v>
      </c>
    </row>
    <row r="19" spans="2:5">
      <c r="B19" s="6" t="s">
        <v>520</v>
      </c>
      <c r="C19" s="6">
        <v>0.44</v>
      </c>
      <c r="D19" s="6">
        <v>4.3</v>
      </c>
      <c r="E19" s="22">
        <f t="shared" si="0"/>
        <v>1.8919999999999999</v>
      </c>
    </row>
    <row r="20" spans="2:5">
      <c r="B20" s="6" t="s">
        <v>521</v>
      </c>
      <c r="C20" s="6">
        <v>0.4</v>
      </c>
      <c r="D20" s="6">
        <v>4.3</v>
      </c>
      <c r="E20" s="22">
        <f t="shared" si="0"/>
        <v>1.72</v>
      </c>
    </row>
    <row r="21" spans="2:5">
      <c r="B21" s="6"/>
      <c r="C21" s="6"/>
      <c r="D21" s="6"/>
      <c r="E21" s="22">
        <f t="shared" si="0"/>
        <v>0</v>
      </c>
    </row>
    <row r="22" spans="2:5">
      <c r="B22" s="6"/>
      <c r="C22" s="6"/>
      <c r="D22" s="6"/>
      <c r="E22" s="22">
        <f t="shared" si="0"/>
        <v>0</v>
      </c>
    </row>
    <row r="23" spans="2:5">
      <c r="B23" s="6"/>
      <c r="C23" s="6"/>
      <c r="D23" s="6"/>
      <c r="E23" s="22">
        <f t="shared" si="0"/>
        <v>0</v>
      </c>
    </row>
    <row r="24" spans="2:5">
      <c r="B24" s="6"/>
      <c r="C24" s="6"/>
      <c r="D24" s="6"/>
      <c r="E24" s="22">
        <f t="shared" si="0"/>
        <v>0</v>
      </c>
    </row>
    <row r="25" spans="2:5">
      <c r="B25" s="6" t="s">
        <v>60</v>
      </c>
      <c r="C25" s="6"/>
      <c r="D25" s="6"/>
      <c r="E25" s="22">
        <f t="shared" si="0"/>
        <v>0</v>
      </c>
    </row>
    <row r="26" spans="2:5">
      <c r="B26" s="6"/>
      <c r="C26" s="6"/>
      <c r="D26" s="6"/>
      <c r="E26" s="22">
        <f t="shared" si="0"/>
        <v>0</v>
      </c>
    </row>
    <row r="27" spans="2:5">
      <c r="B27" s="6"/>
      <c r="C27" s="6"/>
      <c r="D27" s="6"/>
      <c r="E27" s="22">
        <f t="shared" si="0"/>
        <v>0</v>
      </c>
    </row>
    <row r="28" spans="2:5">
      <c r="B28" s="6"/>
      <c r="C28" s="6"/>
      <c r="D28" s="6"/>
      <c r="E28" s="22">
        <f t="shared" si="0"/>
        <v>0</v>
      </c>
    </row>
    <row r="29" spans="2:5">
      <c r="B29" s="6"/>
      <c r="C29" s="6"/>
      <c r="D29" s="6"/>
      <c r="E29" s="22">
        <f t="shared" si="0"/>
        <v>0</v>
      </c>
    </row>
    <row r="30" spans="2:5">
      <c r="B30" s="6"/>
      <c r="C30" s="6"/>
      <c r="D30" s="6"/>
      <c r="E30" s="22">
        <f>C30*D30</f>
        <v>0</v>
      </c>
    </row>
    <row r="31" spans="2:5">
      <c r="D31" s="8" t="s">
        <v>7</v>
      </c>
      <c r="E31" s="9">
        <f>SUM(E17:E30)</f>
        <v>5.9340000000000002</v>
      </c>
    </row>
  </sheetData>
  <mergeCells count="2">
    <mergeCell ref="A1:F1"/>
    <mergeCell ref="A2:F2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20</vt:i4>
      </vt:variant>
    </vt:vector>
  </HeadingPairs>
  <TitlesOfParts>
    <vt:vector size="20" baseType="lpstr">
      <vt:lpstr>FCIV.1a</vt:lpstr>
      <vt:lpstr>FCIV.1b</vt:lpstr>
      <vt:lpstr>FCIV.1c</vt:lpstr>
      <vt:lpstr>FCIV.1d</vt:lpstr>
      <vt:lpstr>FCIV.1e</vt:lpstr>
      <vt:lpstr>FCIV.1f</vt:lpstr>
      <vt:lpstr>FCIV.2</vt:lpstr>
      <vt:lpstr>FCV.1a</vt:lpstr>
      <vt:lpstr>FCV.1b</vt:lpstr>
      <vt:lpstr>FCV.1c</vt:lpstr>
      <vt:lpstr>FCV.1d</vt:lpstr>
      <vt:lpstr>FCV.1ef</vt:lpstr>
      <vt:lpstr>FCV.1g</vt:lpstr>
      <vt:lpstr>AQS</vt:lpstr>
      <vt:lpstr>Ntc e Nt</vt:lpstr>
      <vt:lpstr>Ficha 1a</vt:lpstr>
      <vt:lpstr>Ficha 1b</vt:lpstr>
      <vt:lpstr>Ficha 2</vt:lpstr>
      <vt:lpstr>Ficha 3</vt:lpstr>
      <vt:lpstr>Ficha 4</vt:lpstr>
    </vt:vector>
  </TitlesOfParts>
  <Company>FEUP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Corvacho</dc:creator>
  <cp:lastModifiedBy>Calado</cp:lastModifiedBy>
  <dcterms:created xsi:type="dcterms:W3CDTF">2006-10-22T16:09:09Z</dcterms:created>
  <dcterms:modified xsi:type="dcterms:W3CDTF">2010-11-03T02:43:35Z</dcterms:modified>
</cp:coreProperties>
</file>