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77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D9" i="16"/>
  <c r="H13" i="15"/>
  <c r="G13"/>
  <c r="F13"/>
  <c r="I13" l="1"/>
  <c r="I9"/>
  <c r="I17" i="19"/>
  <c r="I18"/>
  <c r="G21" i="14"/>
  <c r="H21"/>
  <c r="F21"/>
  <c r="I19" i="19"/>
  <c r="I11"/>
  <c r="I10"/>
  <c r="G10" i="20"/>
  <c r="G11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J36" i="19"/>
  <c r="J34"/>
  <c r="I41"/>
  <c r="I32" i="18"/>
  <c r="B4" i="10"/>
  <c r="E19"/>
  <c r="B9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I36" i="18"/>
  <c r="G34"/>
  <c r="I34"/>
  <c r="E21" i="10"/>
  <c r="E24"/>
</calcChain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<sst xmlns="http://schemas.openxmlformats.org/spreadsheetml/2006/main" count="904" uniqueCount="536">
  <si>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</si>
  <si>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</si>
  <si>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</si>
  <si>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</si>
  <si>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</si>
  <si>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</si>
  <si>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</si>
  <si>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</si>
  <si>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</si>
  <si>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</si>
  <si>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</si>
  <si>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</si>
  <si>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</si>
  <si>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</si>
  <si>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</si>
  <si>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</si>
  <si>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</si>
  <si>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</si>
  <si>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</si>
  <si>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</si>
  <si>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</si>
  <si>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</si>
  <si>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</si>
  <si>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</si>
  <si>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</si>
  <si>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</si>
  <si>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</si>
  <si>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</si>
  <si>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</si>
  <si>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</si>
  <si>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</si>
  <si>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</si>
  <si>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</si>
  <si>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</si>
  <si>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</si>
  <si>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</si>
  <si>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</si>
  <si>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</si>
  <si>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</si>
  <si>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</si>
  <si>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</si>
  <si>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</si>
  <si>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</si>
  <si>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</si>
  <si>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</si>
  <si>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</si>
  <si>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</si>
  <si>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</si>
  <si>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</si>
  <si>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</si>
  <si>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</si>
  <si>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</si>
  <si>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</si>
  <si>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</si>
  <si>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</si>
  <si>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</si>
  <si>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</si>
  <si>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</si>
  <si>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</si>
  <si>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</si>
  <si>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</si>
  <si>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</si>
  <si>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</si>
  <si>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</si>
  <si>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</si>
  <si>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</si>
  <si>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</si>
  <si>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</si>
  <si>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</si>
  <si>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</si>
  <si>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</si>
  <si>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</si>
  <si>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</si>
  <si>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</si>
  <si>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</si>
  <si>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</si>
  <si>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</si>
  <si>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</si>
  <si>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</si>
  <si>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</si>
  <si>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</si>
  <si>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</si>
  <si>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</si>
  <si>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</si>
  <si>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</si>
  <si>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</si>
  <si>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</si>
  <si>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</si>
  <si>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</si>
  <si>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</si>
  <si>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</si>
  <si>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</si>
  <si>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</si>
  <si>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</si>
  <si>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</si>
  <si>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</si>
  <si>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</si>
  <si>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</si>
  <si>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</si>
  <si>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</si>
  <si>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</si>
  <si>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</si>
  <si>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</si>
  <si>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</si>
  <si>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</si>
  <si>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</si>
  <si>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</si>
  <si>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</si>
  <si>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</si>
  <si>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</si>
  <si>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</si>
  <si>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</si>
  <si>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</si>
  <si>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</si>
  <si>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</si>
  <si>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</si>
  <si>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</si>
  <si>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</si>
  <si>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</si>
  <si>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</si>
  <si>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</si>
  <si>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</si>
  <si>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</si>
  <si>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</si>
  <si>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</si>
  <si>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</si>
  <si>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</si>
  <si>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</si>
  <si>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</si>
  <si>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</si>
  <si>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</si>
  <si>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</si>
  <si>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</si>
  <si>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</si>
  <si>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</si>
  <si>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</si>
  <si>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</si>
  <si>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</si>
  <si>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</si>
  <si>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</si>
  <si>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</si>
  <si>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</si>
  <si>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</si>
  <si>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</si>
  <si>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</si>
  <si>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</si>
  <si>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</si>
  <si>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</si>
  <si>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</si>
  <si>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</si>
  <si>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</si>
  <si>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</si>
  <si>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</si>
  <si>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</si>
  <si>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</si>
  <si>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</si>
  <si>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</si>
  <si>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</si>
  <si>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</si>
  <si>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</si>
  <si>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</si>
  <si>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</si>
  <si>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</si>
  <si>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</si>
  <si>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</si>
  <si>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</si>
  <si>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</si>
  <si>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</si>
  <si>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</si>
  <si>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</si>
  <si>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</si>
  <si>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</si>
  <si>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</si>
  <si>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</si>
  <si>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</si>
  <si>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</si>
  <si>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</si>
  <si>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</si>
  <si>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</si>
  <si>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</si>
  <si>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</si>
  <si>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</si>
  <si>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</si>
  <si>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</si>
  <si>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</si>
  <si>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</si>
  <si>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</si>
  <si>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</si>
  <si>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</si>
  <si>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</si>
  <si>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</si>
  <si>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</si>
  <si>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</si>
  <si>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</si>
  <si>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</si>
  <si>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</si>
  <si>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</si>
  <si>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</si>
  <si>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</si>
  <si>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</si>
  <si>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</si>
  <si>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</si>
  <si>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</si>
  <si>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</si>
  <si>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</si>
  <si>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</si>
  <si>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</si>
  <si>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</si>
  <si>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</si>
  <si>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</si>
  <si>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</si>
  <si>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</si>
  <si>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</si>
  <si>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</si>
  <si>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</si>
  <si>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</si>
  <si>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</si>
  <si>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</si>
  <si>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</si>
  <si>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</si>
  <si>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</si>
  <si>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</si>
  <si>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</si>
  <si>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</si>
  <si>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</si>
  <si>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</si>
  <si>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</si>
  <si>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</si>
  <si>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</si>
  <si>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</si>
  <si>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</si>
  <si>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</si>
  <si>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</si>
  <si>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</si>
  <si>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</si>
  <si>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</si>
  <si>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</si>
  <si>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</si>
  <si>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</si>
  <si>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</si>
  <si>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</si>
  <si>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</si>
  <si>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</si>
  <si>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</si>
  <si>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</si>
  <si>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</si>
  <si>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</si>
  <si>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</si>
  <si>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</si>
  <si>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</si>
  <si>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</si>
  <si>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</si>
  <si>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</si>
  <si>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</si>
  <si>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</si>
  <si>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</si>
  <si>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</si>
  <si>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</si>
  <si>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</si>
  <si>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</si>
  <si>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</si>
  <si>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</si>
  <si>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</si>
  <si>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</si>
  <si>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</si>
  <si>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</si>
  <si>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</si>
  <si>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</si>
  <si>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</si>
  <si>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</si>
  <si>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</si>
  <si>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</si>
  <si>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</si>
  <si>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</si>
  <si>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</si>
  <si>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</si>
  <si>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</si>
  <si>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</si>
  <si>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</si>
  <si>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</si>
  <si>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</si>
  <si>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</si>
  <si>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</si>
  <si>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</si>
  <si>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</si>
  <si>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</si>
  <si>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</si>
  <si>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</si>
  <si>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</si>
  <si>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</si>
  <si>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</si>
  <si>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</si>
  <si>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</si>
  <si>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</si>
  <si>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</si>
  <si>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</si>
  <si>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</si>
  <si>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</si>
  <si>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</si>
  <si>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</si>
  <si>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</si>
  <si>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</si>
  <si>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</si>
  <si>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</si>
  <si>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</si>
  <si>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</si>
  <si>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</si>
  <si>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</si>
  <si>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</si>
  <si>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</si>
  <si>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</si>
  <si>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</si>
  <si>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</si>
  <si>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</si>
  <si>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</si>
  <si>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</si>
  <si>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</si>
  <si>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</si>
  <si>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</si>
  <si>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</si>
  <si>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</si>
  <si>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</si>
  <si>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</si>
  <si>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</si>
  <si>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</si>
  <si>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</si>
  <si>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</si>
  <si>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</si>
  <si>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</si>
  <si>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</si>
  <si>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</si>
  <si>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</si>
  <si>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</si>
  <si>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</si>
  <si>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</si>
  <si>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</si>
  <si>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</si>
  <si>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</si>
  <si>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</si>
  <si>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</si>
  <si>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</si>
  <si>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</si>
  <si>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</si>
  <si>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</si>
  <si>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</si>
  <si>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</si>
  <si>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</si>
  <si>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</si>
  <si>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</si>
  <si>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</si>
  <si>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</si>
  <si>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</si>
  <si>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</si>
  <si>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</si>
  <si>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</si>
  <si>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</si>
  <si>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</si>
  <si>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</si>
  <si>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</si>
  <si>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</si>
  <si>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</si>
  <si>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</si>
  <si>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</si>
  <si>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</si>
  <si>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</si>
  <si>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</si>
  <si>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</si>
  <si>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</si>
  <si>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</si>
  <si>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</si>
  <si>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</si>
  <si>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</si>
  <si>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</si>
  <si>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</si>
  <si>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</si>
  <si>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</si>
  <si>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</si>
  <si>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</si>
  <si>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</si>
  <si>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</si>
  <si>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</si>
  <si>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</si>
  <si>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</si>
  <si>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</si>
  <si>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</si>
  <si>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</si>
  <si>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</si>
  <si>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</si>
  <si>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</si>
  <si>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</si>
  <si>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</si>
  <si>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</si>
  <si>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</si>
  <si>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</si>
  <si>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</si>
  <si>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</si>
  <si>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</si>
  <si>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</si>
  <si>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</si>
  <si>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</si>
  <si>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</si>
  <si>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</si>
  <si>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</si>
  <si>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</si>
  <si>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</si>
  <si>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</si>
  <si>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</si>
  <si>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</si>
  <si>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</si>
  <si>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</si>
  <si>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</si>
  <si>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</si>
  <si>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</si>
  <si>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</si>
  <si>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</si>
  <si>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</si>
  <si>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</si>
  <si>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</si>
  <si>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</si>
  <si>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</si>
  <si>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</si>
  <si>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</si>
  <si>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</si>
  <si>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</si>
  <si>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</si>
  <si>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</si>
  <si>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</si>
  <si>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</si>
  <si>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</si>
  <si>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</si>
  <si>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</si>
  <si>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</si>
  <si>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</si>
  <si>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</si>
  <si>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</si>
  <si>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</si>
  <si>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</si>
  <si>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</si>
  <si>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</si>
  <si>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</si>
  <si>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</si>
  <si>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</si>
  <si>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</si>
  <si>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</si>
  <si>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</si>
  <si>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</si>
  <si>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</si>
  <si>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</si>
  <si>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</si>
  <si>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</si>
  <si>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</si>
  <si>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</si>
  <si>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</si>
  <si>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</si>
  <si>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</si>
  <si>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</si>
  <si>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</si>
  <si>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</si>
  <si>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</si>
  <si>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</si>
  <si>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</si>
  <si>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</si>
  <si>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</si>
  <si>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</si>
  <si>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</si>
  <si>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</si>
  <si>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</si>
  <si>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</si>
  <si>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</si>
  <si>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</si>
  <si>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</si>
  <si>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</si>
  <si>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</si>
  <si>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</si>
  <si>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</si>
  <si>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</si>
  <si>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</si>
  <si>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</si>
  <si>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</si>
  <si>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</si>
  <si>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</si>
  <si>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</si>
  <si>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</si>
  <si>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</si>
  <si>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</si>
  <si>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</si>
  <si>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</si>
  <si>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</si>
  <si>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</si>
  <si>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</si>
  <si>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</si>
  <si>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</si>
  <si>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</si>
  <si>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</si>
  <si>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</si>
  <si>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</si>
  <si>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</si>
  <si>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</si>
  <si>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</si>
  <si>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</si>
  <si>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</si>
  <si>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</si>
  <si>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</si>
  <si>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</si>
  <si>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</si>
  <si>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</si>
  <si>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</si>
  <si>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</si>
  <si>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</si>
  <si>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</si>
  <si>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</si>
  <si>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</si>
  <si>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</si>
  <si>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</si>
  <si>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</si>
  <si>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</si>
  <si>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</si>
  <si>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</si>
  <si>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</si>
  <si>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</si>
  <si>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</si>
  <si>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</si>
  <si>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</si>
  <si>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</si>
  <si>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</si>
  <si>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</si>
  <si>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</si>
  <si>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</si>
  <si>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</si>
  <si>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</si>
  <si>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</si>
  <si>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</si>
  <si>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</si>
  <si>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</si>
  <si>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</si>
  <si>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A+</t>
  </si>
</sst>
</file>

<file path=xl/styles.xml><?xml version="1.0" encoding="utf-8"?>
<styleSheet xmlns="http://schemas.openxmlformats.org/spreadsheetml/2006/main">
  <numFmts count="1">
    <numFmt numFmtId="168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8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8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45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46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47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29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30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31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32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33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34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35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9" workbookViewId="0">
      <selection activeCell="D27" sqref="D27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511</v>
      </c>
      <c r="C8" s="6">
        <v>9.1</v>
      </c>
      <c r="D8" s="6">
        <v>0.45</v>
      </c>
      <c r="E8" s="7">
        <f t="shared" ref="E8:E14" si="0">C8*D8</f>
        <v>4.0949999999999998</v>
      </c>
    </row>
    <row r="9" spans="1:6">
      <c r="B9" s="6" t="s">
        <v>512</v>
      </c>
      <c r="C9" s="6">
        <v>5.52</v>
      </c>
      <c r="D9" s="6">
        <v>0.51</v>
      </c>
      <c r="E9" s="7">
        <f t="shared" si="0"/>
        <v>2.8151999999999999</v>
      </c>
    </row>
    <row r="10" spans="1:6">
      <c r="B10" s="6" t="s">
        <v>515</v>
      </c>
      <c r="C10" s="6">
        <v>27.52</v>
      </c>
      <c r="D10" s="6">
        <v>0.51</v>
      </c>
      <c r="E10" s="7">
        <f t="shared" si="0"/>
        <v>14.0352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20.945399999999999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 t="s">
        <v>513</v>
      </c>
      <c r="C26" s="6">
        <v>37.51</v>
      </c>
      <c r="D26" s="6">
        <v>0.51</v>
      </c>
      <c r="E26" s="7">
        <f>C26*D26</f>
        <v>19.130099999999999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19.130099999999999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4"/>
      <c r="D40" s="274"/>
      <c r="E40" s="7">
        <f t="shared" ref="E40:E48" si="1">C40*D40</f>
        <v>0</v>
      </c>
    </row>
    <row r="41" spans="2:5">
      <c r="B41" s="8" t="s">
        <v>514</v>
      </c>
      <c r="C41" s="6">
        <v>6.41</v>
      </c>
      <c r="D41" s="6">
        <v>0.3</v>
      </c>
      <c r="E41" s="7">
        <f t="shared" si="1"/>
        <v>1.923</v>
      </c>
    </row>
    <row r="42" spans="2:5">
      <c r="B42" s="8" t="s">
        <v>21</v>
      </c>
      <c r="C42" s="274"/>
      <c r="D42" s="274"/>
      <c r="E42" s="7">
        <f t="shared" si="1"/>
        <v>0</v>
      </c>
    </row>
    <row r="43" spans="2:5">
      <c r="B43" s="8" t="s">
        <v>22</v>
      </c>
      <c r="C43" s="6">
        <v>6.41</v>
      </c>
      <c r="D43" s="6">
        <v>0.85</v>
      </c>
      <c r="E43" s="7">
        <f t="shared" si="1"/>
        <v>5.4485000000000001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2.54</v>
      </c>
      <c r="D45" s="6">
        <v>0.25</v>
      </c>
      <c r="E45" s="7">
        <f t="shared" si="1"/>
        <v>0.63500000000000001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8.0065000000000008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48.082000000000001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opLeftCell="A4" workbookViewId="0">
      <selection activeCell="I13" sqref="I13"/>
    </sheetView>
  </sheetViews>
  <sheetFormatPr defaultRowHeight="12.75"/>
  <cols>
    <col min="6" max="7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250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530</v>
      </c>
      <c r="G8" t="s">
        <v>531</v>
      </c>
      <c r="H8" t="s">
        <v>532</v>
      </c>
      <c r="I8" t="s">
        <v>245</v>
      </c>
    </row>
    <row r="9" spans="1:15" ht="14.25">
      <c r="A9" t="s">
        <v>252</v>
      </c>
      <c r="F9" s="6">
        <v>9.1</v>
      </c>
      <c r="G9" s="6">
        <v>5.52</v>
      </c>
      <c r="H9" s="6">
        <v>27.52</v>
      </c>
      <c r="I9" s="6">
        <f>FCIV.1a!C26</f>
        <v>37.51</v>
      </c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f>FCIV.1a!D8</f>
        <v>0.45</v>
      </c>
      <c r="G13" s="6">
        <f>FCIV.1a!D9</f>
        <v>0.51</v>
      </c>
      <c r="H13" s="6">
        <f>FCIV.1a!D10</f>
        <v>0.51</v>
      </c>
      <c r="I13" s="6">
        <f>FCIV.1a!D26</f>
        <v>0.51</v>
      </c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1.6379999999999999</v>
      </c>
      <c r="G21" s="7">
        <f t="shared" ref="G21:M21" si="0">G9*G13*G17</f>
        <v>1.12608</v>
      </c>
      <c r="H21" s="7">
        <f t="shared" si="0"/>
        <v>5.6140800000000004</v>
      </c>
      <c r="I21" s="7">
        <f t="shared" si="0"/>
        <v>9.5650499999999994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30.794399999999996</v>
      </c>
      <c r="G33" s="9">
        <f t="shared" ref="G33:M33" si="1">G21*G25*G29</f>
        <v>21.170304000000002</v>
      </c>
      <c r="H33" s="9">
        <f t="shared" si="1"/>
        <v>105.54470400000001</v>
      </c>
      <c r="I33" s="9">
        <f t="shared" si="1"/>
        <v>179.82293999999999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337.33234800000002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261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>
        <v>1</v>
      </c>
      <c r="G8">
        <v>2</v>
      </c>
      <c r="H8">
        <v>3</v>
      </c>
    </row>
    <row r="9" spans="1:15" ht="14.25">
      <c r="A9" t="s">
        <v>252</v>
      </c>
      <c r="F9" s="6">
        <v>0.83</v>
      </c>
      <c r="G9" s="6">
        <v>1.1299999999999999</v>
      </c>
      <c r="H9" s="6">
        <v>0.04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9.0131227199999983E-2</v>
      </c>
      <c r="G29" s="7">
        <f t="shared" ref="G29:M29" si="0">G9*G13*G17*G21*G25</f>
        <v>0.13993106399999999</v>
      </c>
      <c r="H29" s="7">
        <f t="shared" si="0"/>
        <v>4.9533119999999996E-3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42.361676783999989</v>
      </c>
      <c r="G37" s="9">
        <f t="shared" ref="G37:M37" si="1">G29*G33</f>
        <v>65.767600079999994</v>
      </c>
      <c r="H37" s="9">
        <f t="shared" si="1"/>
        <v>2.3280566399999998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110.45733350399999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1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44.25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518.25599999999997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110.45733350399999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337.33234800000002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518.25599999999997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966.04568150399996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31" workbookViewId="0">
      <selection activeCell="H43" sqref="H4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966.04568150399996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505.89727800000003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1.9095688463142906</v>
      </c>
      <c r="I13" s="17"/>
      <c r="K13" s="173" t="s">
        <v>290</v>
      </c>
      <c r="L13" s="172" t="s">
        <v>164</v>
      </c>
      <c r="M13" s="170">
        <f>(1-H13^L11)/(1-H13^(L11+1))</f>
        <v>0.50660457228175071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0.50660457228175071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0.49339542771824929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966.04568150399996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476.64252222103369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476.64252222103369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44.25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10.771582423074207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33.661195072106899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0.7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1749.87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-14.875916061339783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26.725423728813563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C9" sqref="C9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78.241126116760825</v>
      </c>
      <c r="C4" s="188"/>
      <c r="D4" s="184"/>
    </row>
    <row r="5" spans="1:6" ht="14.25">
      <c r="A5" s="190" t="s">
        <v>457</v>
      </c>
      <c r="B5" s="263">
        <f>FCIV.2!I30</f>
        <v>77.216466033311661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10.771582423074207</v>
      </c>
      <c r="C7" s="185"/>
      <c r="D7" s="185"/>
    </row>
    <row r="8" spans="1:6">
      <c r="A8" s="190" t="s">
        <v>460</v>
      </c>
      <c r="B8" s="263">
        <f>AQS!C28</f>
        <v>26.725423728813563</v>
      </c>
      <c r="C8" s="185"/>
      <c r="D8" s="185"/>
    </row>
    <row r="9" spans="1:6">
      <c r="A9" s="190" t="s">
        <v>461</v>
      </c>
      <c r="B9" s="263">
        <f>AQS!C26</f>
        <v>-14.875916061339783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1.0640740304472012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4.6001023384406787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F23" s="17"/>
    </row>
    <row r="24" spans="3:6">
      <c r="E24">
        <f>E17/E19</f>
        <v>0.23131529521751815</v>
      </c>
      <c r="F24" t="s">
        <v>535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79" t="s">
        <v>476</v>
      </c>
      <c r="B3" s="279"/>
      <c r="C3" s="279"/>
      <c r="D3" s="279"/>
      <c r="E3" s="279"/>
      <c r="F3" s="279"/>
      <c r="G3" s="279"/>
      <c r="H3" s="279"/>
    </row>
    <row r="4" spans="1:8">
      <c r="A4" s="279" t="s">
        <v>307</v>
      </c>
      <c r="B4" s="279"/>
      <c r="C4" s="279"/>
      <c r="D4" s="279"/>
      <c r="E4" s="279"/>
      <c r="F4" s="279"/>
      <c r="G4" s="279"/>
      <c r="H4" s="279"/>
    </row>
    <row r="5" spans="1:8">
      <c r="A5" s="279" t="s">
        <v>308</v>
      </c>
      <c r="B5" s="279"/>
      <c r="C5" s="279"/>
      <c r="D5" s="279"/>
      <c r="E5" s="279"/>
      <c r="F5" s="279"/>
      <c r="G5" s="279"/>
      <c r="H5" s="279"/>
    </row>
    <row r="6" spans="1:8">
      <c r="A6" s="279" t="s">
        <v>309</v>
      </c>
      <c r="B6" s="279"/>
      <c r="C6" s="279"/>
      <c r="D6" s="279"/>
      <c r="E6" s="279"/>
      <c r="F6" s="279"/>
      <c r="G6" s="279"/>
      <c r="H6" s="279"/>
    </row>
    <row r="7" spans="1:8">
      <c r="A7" s="279" t="s">
        <v>310</v>
      </c>
      <c r="B7" s="279"/>
      <c r="C7" s="279"/>
      <c r="D7" s="279"/>
      <c r="E7" s="279"/>
      <c r="F7" s="279"/>
      <c r="G7" s="279"/>
      <c r="H7" s="279"/>
    </row>
    <row r="8" spans="1:8">
      <c r="A8" s="279" t="s">
        <v>311</v>
      </c>
      <c r="B8" s="279"/>
      <c r="C8" s="279"/>
      <c r="D8" s="279"/>
      <c r="E8" s="279"/>
      <c r="F8" s="279"/>
      <c r="G8" s="279"/>
      <c r="H8" s="279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79" t="s">
        <v>475</v>
      </c>
      <c r="B10" s="279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1" t="s">
        <v>477</v>
      </c>
      <c r="B14" s="281"/>
      <c r="C14" s="281"/>
      <c r="D14" s="281"/>
      <c r="E14" s="281"/>
    </row>
    <row r="15" spans="1:8">
      <c r="A15" s="100"/>
    </row>
    <row r="16" spans="1:8">
      <c r="A16" s="281" t="s">
        <v>478</v>
      </c>
      <c r="B16" s="281"/>
      <c r="C16" s="281"/>
      <c r="D16" s="281"/>
      <c r="E16" s="28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80"/>
      <c r="C22" s="280"/>
      <c r="D22" s="280"/>
      <c r="E22" s="280"/>
      <c r="F22" s="280"/>
      <c r="G22" s="280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1"/>
      <c r="C36" s="281"/>
      <c r="D36" s="281"/>
      <c r="E36" s="281"/>
      <c r="F36" s="281"/>
      <c r="G36" s="281"/>
      <c r="H36" s="281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  <mergeCell ref="A8:H8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3"/>
      <c r="E13" s="336" t="s">
        <v>491</v>
      </c>
      <c r="F13" s="336"/>
      <c r="G13" s="336"/>
      <c r="H13" s="336" t="s">
        <v>492</v>
      </c>
      <c r="I13" s="336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7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8"/>
      <c r="B18" s="330" t="s">
        <v>482</v>
      </c>
      <c r="C18" s="330" t="s">
        <v>333</v>
      </c>
      <c r="D18" s="333" t="s">
        <v>483</v>
      </c>
      <c r="E18" s="333" t="s">
        <v>483</v>
      </c>
      <c r="F18" s="333" t="s">
        <v>483</v>
      </c>
      <c r="G18" s="333" t="s">
        <v>483</v>
      </c>
      <c r="H18" s="333" t="s">
        <v>483</v>
      </c>
      <c r="I18" s="333" t="s">
        <v>483</v>
      </c>
      <c r="J18" s="333" t="s">
        <v>484</v>
      </c>
      <c r="K18" s="333" t="s">
        <v>484</v>
      </c>
    </row>
    <row r="19" spans="1:11">
      <c r="A19" s="329"/>
      <c r="B19" s="331"/>
      <c r="C19" s="332"/>
      <c r="D19" s="334"/>
      <c r="E19" s="334"/>
      <c r="F19" s="334"/>
      <c r="G19" s="334"/>
      <c r="H19" s="334"/>
      <c r="I19" s="334"/>
      <c r="J19" s="334"/>
      <c r="K19" s="334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3:J13"/>
    <mergeCell ref="J18:J19"/>
    <mergeCell ref="K18:K19"/>
    <mergeCell ref="E18:E19"/>
    <mergeCell ref="F18:F19"/>
    <mergeCell ref="G18:G19"/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79" t="s">
        <v>336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338" t="s">
        <v>493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9" t="s">
        <v>338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>
      <c r="A7" s="279" t="s">
        <v>339</v>
      </c>
      <c r="B7" s="279"/>
      <c r="C7" s="279"/>
      <c r="D7" s="279"/>
      <c r="E7" s="279"/>
      <c r="F7" s="279"/>
      <c r="G7" s="279"/>
      <c r="H7" s="279"/>
      <c r="I7" s="279"/>
      <c r="J7" s="279"/>
    </row>
    <row r="10" spans="1:10">
      <c r="A10" s="163" t="s">
        <v>340</v>
      </c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3.5" thickBot="1"/>
    <row r="12" spans="1:10">
      <c r="A12" s="354" t="s">
        <v>341</v>
      </c>
      <c r="B12" s="356" t="s">
        <v>496</v>
      </c>
      <c r="C12" s="356"/>
      <c r="D12" s="358"/>
      <c r="E12" s="360" t="s">
        <v>494</v>
      </c>
      <c r="F12" s="360"/>
      <c r="G12" s="360"/>
      <c r="H12" s="360"/>
      <c r="I12" s="340" t="s">
        <v>495</v>
      </c>
      <c r="J12" s="341"/>
    </row>
    <row r="13" spans="1:10" ht="13.5" thickBot="1">
      <c r="A13" s="355"/>
      <c r="B13" s="357"/>
      <c r="C13" s="357"/>
      <c r="D13" s="359"/>
      <c r="E13" s="361"/>
      <c r="F13" s="361"/>
      <c r="G13" s="361"/>
      <c r="H13" s="361"/>
      <c r="I13" s="342"/>
      <c r="J13" s="343"/>
    </row>
    <row r="15" spans="1:10" ht="13.5" thickBot="1"/>
    <row r="16" spans="1:10" ht="13.5" thickBot="1">
      <c r="A16" s="344" t="s">
        <v>342</v>
      </c>
      <c r="B16" s="345"/>
      <c r="C16" s="346"/>
      <c r="D16" s="203"/>
      <c r="E16" s="35"/>
      <c r="F16" s="210"/>
      <c r="G16" s="210"/>
      <c r="H16" s="202"/>
      <c r="I16" s="202"/>
      <c r="J16" s="202"/>
    </row>
    <row r="17" spans="1:10">
      <c r="A17" s="347" t="s">
        <v>343</v>
      </c>
      <c r="B17" s="212" t="s">
        <v>127</v>
      </c>
      <c r="C17" s="213" t="s">
        <v>4</v>
      </c>
      <c r="D17" s="203"/>
      <c r="E17" s="348" t="s">
        <v>344</v>
      </c>
      <c r="F17" s="349"/>
      <c r="G17" s="349"/>
      <c r="H17" s="349"/>
      <c r="I17" s="349"/>
      <c r="J17" s="350"/>
    </row>
    <row r="18" spans="1:10" ht="15">
      <c r="A18" s="347"/>
      <c r="B18" s="212" t="s">
        <v>499</v>
      </c>
      <c r="C18" s="213" t="s">
        <v>504</v>
      </c>
      <c r="D18" s="203"/>
      <c r="E18" s="34"/>
      <c r="F18" s="35"/>
      <c r="G18" s="351" t="s">
        <v>345</v>
      </c>
      <c r="H18" s="351"/>
      <c r="I18" s="352" t="s">
        <v>500</v>
      </c>
      <c r="J18" s="353"/>
    </row>
    <row r="19" spans="1:10">
      <c r="A19" s="214" t="s">
        <v>346</v>
      </c>
      <c r="B19" s="204"/>
      <c r="C19" s="215"/>
      <c r="D19" s="202"/>
      <c r="E19" s="347" t="s">
        <v>343</v>
      </c>
      <c r="F19" s="362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7"/>
      <c r="F20" s="362"/>
      <c r="G20" s="363"/>
      <c r="H20" s="363"/>
      <c r="I20" s="363"/>
      <c r="J20" s="36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7" t="s">
        <v>349</v>
      </c>
      <c r="F23" s="362"/>
      <c r="G23" s="363"/>
      <c r="H23" s="363"/>
      <c r="I23" s="363"/>
      <c r="J23" s="36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8" t="s">
        <v>352</v>
      </c>
      <c r="F27" s="349"/>
      <c r="G27" s="349"/>
      <c r="H27" s="349"/>
      <c r="I27" s="349"/>
      <c r="J27" s="350"/>
    </row>
    <row r="28" spans="1:10" ht="15">
      <c r="A28" s="220" t="s">
        <v>353</v>
      </c>
      <c r="B28" s="204"/>
      <c r="C28" s="215"/>
      <c r="D28" s="202"/>
      <c r="E28" s="225"/>
      <c r="F28" s="226"/>
      <c r="G28" s="351" t="s">
        <v>345</v>
      </c>
      <c r="H28" s="351"/>
      <c r="I28" s="367" t="s">
        <v>501</v>
      </c>
      <c r="J28" s="353"/>
    </row>
    <row r="29" spans="1:10">
      <c r="A29" s="220" t="s">
        <v>354</v>
      </c>
      <c r="B29" s="204"/>
      <c r="C29" s="215"/>
      <c r="D29" s="202"/>
      <c r="E29" s="347" t="s">
        <v>355</v>
      </c>
      <c r="F29" s="362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7" t="s">
        <v>356</v>
      </c>
      <c r="F30" s="362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5" t="s">
        <v>358</v>
      </c>
      <c r="F31" s="366"/>
      <c r="G31" s="363"/>
      <c r="H31" s="363"/>
      <c r="I31" s="363"/>
      <c r="J31" s="364"/>
    </row>
    <row r="32" spans="1:10">
      <c r="A32" s="214" t="s">
        <v>359</v>
      </c>
      <c r="B32" s="204"/>
      <c r="C32" s="215"/>
      <c r="D32" s="202"/>
      <c r="E32" s="365" t="s">
        <v>360</v>
      </c>
      <c r="F32" s="366"/>
      <c r="G32" s="363"/>
      <c r="H32" s="363"/>
      <c r="I32" s="363"/>
      <c r="J32" s="364"/>
    </row>
    <row r="33" spans="1:10">
      <c r="A33" s="214" t="s">
        <v>361</v>
      </c>
      <c r="B33" s="204"/>
      <c r="C33" s="215"/>
      <c r="D33" s="202"/>
      <c r="E33" s="368" t="s">
        <v>362</v>
      </c>
      <c r="F33" s="369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0"/>
      <c r="F34" s="369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7" t="s">
        <v>355</v>
      </c>
      <c r="F36" s="362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5" t="s">
        <v>367</v>
      </c>
      <c r="F37" s="366"/>
      <c r="G37" s="363"/>
      <c r="H37" s="363"/>
      <c r="I37" s="363"/>
      <c r="J37" s="364"/>
    </row>
    <row r="38" spans="1:10">
      <c r="A38" s="219" t="s">
        <v>348</v>
      </c>
      <c r="B38" s="35"/>
      <c r="C38" s="232"/>
      <c r="E38" s="365" t="s">
        <v>368</v>
      </c>
      <c r="F38" s="366"/>
      <c r="G38" s="363"/>
      <c r="H38" s="363"/>
      <c r="I38" s="363"/>
      <c r="J38" s="364"/>
    </row>
    <row r="39" spans="1:10" ht="13.5" thickBot="1">
      <c r="A39" s="233"/>
      <c r="B39" s="40"/>
      <c r="C39" s="42"/>
      <c r="E39" s="365" t="s">
        <v>369</v>
      </c>
      <c r="F39" s="366"/>
      <c r="G39" s="363"/>
      <c r="H39" s="363"/>
      <c r="I39" s="363"/>
      <c r="J39" s="364"/>
    </row>
    <row r="40" spans="1:10" ht="13.5" thickBot="1">
      <c r="A40" s="202"/>
      <c r="E40" s="365" t="s">
        <v>370</v>
      </c>
      <c r="F40" s="366"/>
      <c r="G40" s="363"/>
      <c r="H40" s="363"/>
      <c r="I40" s="363"/>
      <c r="J40" s="364"/>
    </row>
    <row r="41" spans="1:10">
      <c r="A41" s="371" t="s">
        <v>371</v>
      </c>
      <c r="B41" s="372"/>
      <c r="C41" s="373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6" t="s">
        <v>373</v>
      </c>
      <c r="C42" s="377"/>
      <c r="E42" s="378" t="s">
        <v>374</v>
      </c>
      <c r="F42" s="379"/>
      <c r="G42" s="363"/>
      <c r="H42" s="363"/>
      <c r="I42" s="363"/>
      <c r="J42" s="364"/>
    </row>
    <row r="43" spans="1:10" ht="13.5" thickBot="1">
      <c r="A43" s="235"/>
      <c r="B43" s="382"/>
      <c r="C43" s="383"/>
      <c r="E43" s="380"/>
      <c r="F43" s="381"/>
      <c r="G43" s="40"/>
      <c r="H43" s="40"/>
      <c r="I43" s="40"/>
      <c r="J43" s="42"/>
    </row>
    <row r="44" spans="1:10" ht="13.5" thickBot="1"/>
    <row r="45" spans="1:10">
      <c r="A45" s="384" t="s">
        <v>375</v>
      </c>
      <c r="B45" s="387" t="s">
        <v>498</v>
      </c>
      <c r="C45" s="388"/>
      <c r="D45" s="388"/>
      <c r="E45" s="388"/>
      <c r="F45" s="388"/>
      <c r="G45" s="388"/>
      <c r="H45" s="388"/>
      <c r="I45" s="388"/>
      <c r="J45" s="389"/>
    </row>
    <row r="46" spans="1:10">
      <c r="A46" s="385"/>
      <c r="B46" s="390" t="s">
        <v>376</v>
      </c>
      <c r="C46" s="374" t="s">
        <v>377</v>
      </c>
      <c r="D46" s="374" t="s">
        <v>378</v>
      </c>
      <c r="E46" s="374" t="s">
        <v>379</v>
      </c>
      <c r="F46" s="374" t="s">
        <v>380</v>
      </c>
      <c r="G46" s="374" t="s">
        <v>381</v>
      </c>
      <c r="H46" s="374" t="s">
        <v>382</v>
      </c>
      <c r="I46" s="374" t="s">
        <v>383</v>
      </c>
      <c r="J46" s="393" t="s">
        <v>384</v>
      </c>
    </row>
    <row r="47" spans="1:10" ht="13.5" thickBot="1">
      <c r="A47" s="386"/>
      <c r="B47" s="391"/>
      <c r="C47" s="375"/>
      <c r="D47" s="375"/>
      <c r="E47" s="375"/>
      <c r="F47" s="375"/>
      <c r="G47" s="375"/>
      <c r="H47" s="375"/>
      <c r="I47" s="375"/>
      <c r="J47" s="394"/>
    </row>
    <row r="48" spans="1:10">
      <c r="A48" s="395"/>
      <c r="B48" s="390"/>
      <c r="C48" s="374"/>
      <c r="D48" s="374"/>
      <c r="E48" s="374"/>
      <c r="F48" s="374"/>
      <c r="G48" s="374"/>
      <c r="H48" s="374"/>
      <c r="I48" s="374"/>
      <c r="J48" s="393"/>
    </row>
    <row r="49" spans="1:10">
      <c r="A49" s="396"/>
      <c r="B49" s="391"/>
      <c r="C49" s="375"/>
      <c r="D49" s="375"/>
      <c r="E49" s="375"/>
      <c r="F49" s="375"/>
      <c r="G49" s="375"/>
      <c r="H49" s="375"/>
      <c r="I49" s="375"/>
      <c r="J49" s="400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1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2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3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4"/>
      <c r="B55" s="390"/>
      <c r="C55" s="374"/>
      <c r="D55" s="374"/>
      <c r="E55" s="374"/>
      <c r="F55" s="374"/>
      <c r="G55" s="374"/>
      <c r="H55" s="374"/>
      <c r="I55" s="374"/>
      <c r="J55" s="393"/>
    </row>
    <row r="56" spans="1:10">
      <c r="A56" s="405"/>
      <c r="B56" s="407"/>
      <c r="C56" s="392"/>
      <c r="D56" s="392"/>
      <c r="E56" s="392"/>
      <c r="F56" s="392"/>
      <c r="G56" s="392"/>
      <c r="H56" s="392"/>
      <c r="I56" s="392"/>
      <c r="J56" s="397"/>
    </row>
    <row r="57" spans="1:10" ht="13.5" thickBot="1">
      <c r="A57" s="406"/>
      <c r="B57" s="391"/>
      <c r="C57" s="375"/>
      <c r="D57" s="375"/>
      <c r="E57" s="375"/>
      <c r="F57" s="375"/>
      <c r="G57" s="375"/>
      <c r="H57" s="375"/>
      <c r="I57" s="375"/>
      <c r="J57" s="398"/>
    </row>
    <row r="58" spans="1:10">
      <c r="A58" s="384" t="s">
        <v>502</v>
      </c>
      <c r="B58" s="301"/>
      <c r="C58" s="301"/>
      <c r="D58" s="301"/>
      <c r="E58" s="301"/>
      <c r="F58" s="301"/>
      <c r="G58" s="301"/>
      <c r="H58" s="301"/>
      <c r="I58" s="301"/>
      <c r="J58" s="302"/>
    </row>
    <row r="59" spans="1:10" ht="13.5" thickBot="1">
      <c r="A59" s="399"/>
      <c r="B59" s="310"/>
      <c r="C59" s="310"/>
      <c r="D59" s="310"/>
      <c r="E59" s="310"/>
      <c r="F59" s="310"/>
      <c r="G59" s="310"/>
      <c r="H59" s="310"/>
      <c r="I59" s="310"/>
      <c r="J59" s="311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79" t="s">
        <v>385</v>
      </c>
      <c r="B3" s="279"/>
      <c r="C3" s="279"/>
      <c r="D3" s="279"/>
      <c r="E3" s="279"/>
      <c r="F3" s="279"/>
      <c r="G3" s="279"/>
      <c r="H3" s="279"/>
      <c r="I3" s="279"/>
      <c r="J3" s="101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17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17"/>
    </row>
    <row r="6" spans="1:10">
      <c r="A6" s="279" t="s">
        <v>386</v>
      </c>
      <c r="B6" s="279"/>
      <c r="C6" s="279"/>
      <c r="D6" s="279"/>
      <c r="E6" s="279"/>
      <c r="F6" s="279"/>
      <c r="G6" s="279"/>
      <c r="H6" s="279"/>
      <c r="I6" s="279"/>
      <c r="J6" s="101"/>
    </row>
    <row r="7" spans="1:10">
      <c r="A7" s="279" t="s">
        <v>387</v>
      </c>
      <c r="B7" s="279"/>
      <c r="C7" s="279"/>
      <c r="D7" s="279"/>
      <c r="E7" s="279"/>
      <c r="F7" s="279"/>
      <c r="G7" s="279"/>
      <c r="H7" s="279"/>
      <c r="I7" s="279"/>
      <c r="J7" s="17"/>
    </row>
    <row r="8" spans="1:10">
      <c r="A8" s="279" t="s">
        <v>388</v>
      </c>
      <c r="B8" s="279"/>
      <c r="C8" s="279"/>
      <c r="D8" s="279"/>
      <c r="E8" s="279"/>
      <c r="F8" s="279"/>
      <c r="G8" s="279"/>
      <c r="H8" s="279"/>
      <c r="I8" s="279"/>
      <c r="J8" s="17"/>
    </row>
    <row r="11" spans="1:10">
      <c r="A11" s="281" t="s">
        <v>389</v>
      </c>
      <c r="B11" s="281"/>
    </row>
    <row r="12" spans="1:10">
      <c r="A12" s="281" t="s">
        <v>390</v>
      </c>
      <c r="B12" s="281"/>
    </row>
    <row r="13" spans="1:10">
      <c r="A13" s="281" t="s">
        <v>391</v>
      </c>
      <c r="B13" s="281"/>
    </row>
    <row r="15" spans="1:10">
      <c r="A15" t="s">
        <v>392</v>
      </c>
    </row>
    <row r="16" spans="1:10">
      <c r="A16" s="248"/>
      <c r="B16" s="249"/>
      <c r="C16" s="281" t="s">
        <v>393</v>
      </c>
      <c r="D16" s="281"/>
      <c r="E16" s="147"/>
      <c r="F16" s="203" t="s">
        <v>503</v>
      </c>
    </row>
    <row r="17" spans="1:9">
      <c r="A17" s="248"/>
      <c r="B17" s="250"/>
      <c r="C17" s="281" t="s">
        <v>394</v>
      </c>
      <c r="D17" s="281"/>
      <c r="E17" s="251"/>
      <c r="F17" s="203" t="s">
        <v>503</v>
      </c>
    </row>
    <row r="18" spans="1:9">
      <c r="A18" t="s">
        <v>395</v>
      </c>
      <c r="B18" s="252"/>
      <c r="C18" s="281" t="s">
        <v>396</v>
      </c>
      <c r="D18" s="281"/>
      <c r="E18" s="251"/>
      <c r="F18" s="203" t="s">
        <v>503</v>
      </c>
    </row>
    <row r="19" spans="1:9">
      <c r="A19" t="s">
        <v>395</v>
      </c>
      <c r="B19" s="252"/>
      <c r="C19" s="281" t="s">
        <v>185</v>
      </c>
      <c r="D19" s="281"/>
      <c r="E19" s="251"/>
      <c r="F19" s="203" t="s">
        <v>503</v>
      </c>
    </row>
    <row r="20" spans="1:9">
      <c r="A20" t="s">
        <v>395</v>
      </c>
      <c r="B20" s="252"/>
      <c r="C20" s="281" t="s">
        <v>397</v>
      </c>
      <c r="D20" s="281"/>
      <c r="E20" s="251"/>
      <c r="F20" s="203" t="s">
        <v>503</v>
      </c>
    </row>
    <row r="21" spans="1:9">
      <c r="A21" t="s">
        <v>398</v>
      </c>
      <c r="B21" s="252"/>
      <c r="C21" s="281" t="s">
        <v>399</v>
      </c>
      <c r="D21" s="281"/>
      <c r="E21" s="251"/>
      <c r="F21" s="203" t="s">
        <v>503</v>
      </c>
    </row>
    <row r="22" spans="1:9">
      <c r="B22" s="252"/>
      <c r="C22" s="281" t="s">
        <v>400</v>
      </c>
      <c r="D22" s="281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  <mergeCell ref="C16:D16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31" workbookViewId="0">
      <selection activeCell="D27" sqref="D27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516</v>
      </c>
      <c r="C8" s="6">
        <v>0.28000000000000003</v>
      </c>
      <c r="D8" s="6">
        <v>0.45</v>
      </c>
      <c r="E8" s="6">
        <v>0.7</v>
      </c>
      <c r="F8" s="22">
        <f>C8*D8*E8</f>
        <v>8.8200000000000014E-2</v>
      </c>
    </row>
    <row r="9" spans="1:7">
      <c r="B9" s="6" t="s">
        <v>517</v>
      </c>
      <c r="C9" s="6">
        <v>1.72</v>
      </c>
      <c r="D9" s="6">
        <v>2.08</v>
      </c>
      <c r="E9" s="6">
        <v>0.7</v>
      </c>
      <c r="F9" s="22">
        <f t="shared" ref="F9:F14" si="0">C9*D9*E9</f>
        <v>2.5043199999999999</v>
      </c>
    </row>
    <row r="10" spans="1:7">
      <c r="B10" s="6" t="s">
        <v>518</v>
      </c>
      <c r="C10" s="6">
        <v>17.27</v>
      </c>
      <c r="D10" s="6">
        <v>0.43</v>
      </c>
      <c r="E10" s="6">
        <v>0.6</v>
      </c>
      <c r="F10" s="22">
        <f t="shared" si="0"/>
        <v>4.45566</v>
      </c>
    </row>
    <row r="11" spans="1:7">
      <c r="B11" s="275" t="s">
        <v>534</v>
      </c>
      <c r="C11" s="6">
        <v>16.239999999999998</v>
      </c>
      <c r="D11" s="6">
        <v>0.45</v>
      </c>
      <c r="E11" s="6">
        <v>0.9</v>
      </c>
      <c r="F11" s="22">
        <f t="shared" si="0"/>
        <v>6.5772000000000004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13.62538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 t="s">
        <v>519</v>
      </c>
      <c r="C19" s="6">
        <v>44.25</v>
      </c>
      <c r="D19" s="6">
        <v>0.59</v>
      </c>
      <c r="E19" s="6">
        <v>0.7</v>
      </c>
      <c r="F19" s="22">
        <f>C19*D19*E19</f>
        <v>18.275249999999996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18.275249999999996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533</v>
      </c>
      <c r="C26" s="6">
        <v>6.74</v>
      </c>
      <c r="D26" s="6">
        <v>0.4</v>
      </c>
      <c r="E26" s="6">
        <v>1</v>
      </c>
      <c r="F26" s="22">
        <f>C26*D26*E26</f>
        <v>2.6960000000000002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2.6960000000000002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34.596629999999998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79" t="s">
        <v>419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>
      <c r="A6" s="279" t="s">
        <v>420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 t="s">
        <v>421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>
      <c r="A8" s="279" t="s">
        <v>422</v>
      </c>
      <c r="B8" s="279"/>
      <c r="C8" s="279"/>
      <c r="D8" s="279"/>
      <c r="E8" s="279"/>
      <c r="F8" s="279"/>
      <c r="G8" s="279"/>
      <c r="H8" s="279"/>
      <c r="I8" s="279"/>
      <c r="J8" s="279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520</v>
      </c>
      <c r="C9" s="6">
        <v>0.83</v>
      </c>
      <c r="D9" s="6">
        <v>2</v>
      </c>
      <c r="E9" s="7">
        <f t="shared" ref="E9:E21" si="0">C9*D9</f>
        <v>1.66</v>
      </c>
    </row>
    <row r="10" spans="1:6">
      <c r="B10" s="6" t="s">
        <v>521</v>
      </c>
      <c r="C10" s="6">
        <v>1.1299999999999999</v>
      </c>
      <c r="D10" s="6">
        <v>2</v>
      </c>
      <c r="E10" s="7">
        <f t="shared" si="0"/>
        <v>2.2599999999999998</v>
      </c>
    </row>
    <row r="11" spans="1:6">
      <c r="B11" s="6" t="s">
        <v>522</v>
      </c>
      <c r="C11" s="6">
        <v>0.04</v>
      </c>
      <c r="D11" s="6">
        <v>2</v>
      </c>
      <c r="E11" s="7">
        <f t="shared" si="0"/>
        <v>0.08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4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16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42.314062500000006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1" workbookViewId="0">
      <selection activeCell="F58" sqref="F5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>
      <c r="A4" s="69"/>
      <c r="B4" s="280" t="s">
        <v>119</v>
      </c>
      <c r="C4" s="280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0.56999999999999995</v>
      </c>
      <c r="I9" s="89">
        <v>0.9</v>
      </c>
      <c r="J9" s="92">
        <f>D9*E9*F9*G9*H9*I9</f>
        <v>0.10815747263999996</v>
      </c>
    </row>
    <row r="10" spans="1:11">
      <c r="B10" s="88" t="s">
        <v>525</v>
      </c>
      <c r="C10" s="89" t="s">
        <v>527</v>
      </c>
      <c r="D10" s="95">
        <v>1.1299999999999999</v>
      </c>
      <c r="E10" s="91">
        <v>0.84</v>
      </c>
      <c r="F10" s="91">
        <v>0.7</v>
      </c>
      <c r="G10" s="91">
        <f>0.48*0.9</f>
        <v>0.432</v>
      </c>
      <c r="H10" s="91">
        <v>0.56999999999999995</v>
      </c>
      <c r="I10" s="89">
        <v>0.9</v>
      </c>
      <c r="J10" s="92">
        <f t="shared" ref="J10:J18" si="0">D10*E10*F10*G10*H10*I10</f>
        <v>0.14725053503999994</v>
      </c>
    </row>
    <row r="11" spans="1:11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5.9439743999999996E-3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1" t="s">
        <v>144</v>
      </c>
      <c r="D20" s="281"/>
      <c r="E20" s="281"/>
      <c r="F20" s="281"/>
      <c r="G20" s="281"/>
      <c r="H20" s="281"/>
      <c r="J20" s="9">
        <f>SUM(J9:J18)</f>
        <v>0.26135198207999988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1" t="s">
        <v>145</v>
      </c>
      <c r="D22" s="281"/>
      <c r="E22" s="281"/>
      <c r="F22" s="281"/>
      <c r="G22" s="281"/>
    </row>
    <row r="23" spans="2:10" ht="13.5">
      <c r="C23" t="s">
        <v>146</v>
      </c>
      <c r="D23" s="6" t="s">
        <v>528</v>
      </c>
      <c r="E23" s="284" t="s">
        <v>147</v>
      </c>
      <c r="F23" s="285"/>
      <c r="G23" s="285"/>
      <c r="H23" s="285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1" t="s">
        <v>150</v>
      </c>
      <c r="D27" s="281"/>
      <c r="E27" s="281"/>
      <c r="F27" s="281"/>
      <c r="G27" s="281"/>
      <c r="J27" s="9">
        <f>J20*J23*J25</f>
        <v>160.88828016844792</v>
      </c>
    </row>
    <row r="29" spans="2:10" ht="13.5" thickBot="1">
      <c r="B29" s="286" t="s">
        <v>151</v>
      </c>
      <c r="C29" s="286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44.25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726.4079999999999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9" t="s">
        <v>159</v>
      </c>
      <c r="C42" s="290"/>
      <c r="D42" s="290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1" t="s">
        <v>161</v>
      </c>
      <c r="D44" s="292" t="s">
        <v>162</v>
      </c>
      <c r="E44" s="292"/>
      <c r="F44" s="292"/>
      <c r="G44" s="292"/>
      <c r="H44" s="292"/>
      <c r="I44" s="9">
        <f>J27+H39</f>
        <v>887.29628016844777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91"/>
      <c r="D45" s="293" t="s">
        <v>165</v>
      </c>
      <c r="E45" s="293"/>
      <c r="F45" s="293"/>
      <c r="G45" s="293"/>
      <c r="H45" s="293"/>
      <c r="I45" s="7">
        <f>FCIV.2!I22</f>
        <v>4303.1962218000008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0.99895335936457197</v>
      </c>
    </row>
    <row r="47" spans="2:14" ht="15.75">
      <c r="B47" s="287" t="s">
        <v>167</v>
      </c>
      <c r="C47" s="288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0.20619470608228438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0.99895335936457197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887.29628016844777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8" t="s">
        <v>171</v>
      </c>
      <c r="F53" s="288"/>
      <c r="G53" s="288"/>
      <c r="H53" s="35"/>
      <c r="I53" s="8">
        <f>I49*I51</f>
        <v>886.36759982595936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  <mergeCell ref="C33:F33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4" workbookViewId="0">
      <selection activeCell="L20" sqref="L20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3"/>
      <c r="D10" s="35"/>
      <c r="E10" s="35"/>
      <c r="F10" s="35"/>
      <c r="G10" s="35"/>
      <c r="H10" s="35"/>
      <c r="I10" s="6">
        <f>SUM(FCIV.1a!C8:C10)</f>
        <v>42.14</v>
      </c>
      <c r="J10" s="37"/>
    </row>
    <row r="11" spans="1:11">
      <c r="B11" s="294" t="s">
        <v>180</v>
      </c>
      <c r="C11" s="283"/>
      <c r="D11" s="283"/>
      <c r="E11" s="35"/>
      <c r="F11" s="35"/>
      <c r="G11" s="35"/>
      <c r="H11" s="35"/>
      <c r="I11" s="6">
        <f>SUM(FCIV.1a!C26)</f>
        <v>37.51</v>
      </c>
      <c r="J11" s="37"/>
    </row>
    <row r="12" spans="1:11">
      <c r="B12" s="294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3"/>
      <c r="D17" s="35"/>
      <c r="E17" s="35"/>
      <c r="F17" s="35"/>
      <c r="G17" s="35"/>
      <c r="H17" s="35"/>
      <c r="I17" s="6">
        <f>(FCIV.1b!C8*FCIV.1b!E8)+(FCIV.1b!C9*FCIV.1b!E9)+(FCIV.1b!C10*FCIV.1b!E10)+(FCIV.1b!C11*FCIV.1b!E11)</f>
        <v>26.378</v>
      </c>
      <c r="J17" s="37"/>
    </row>
    <row r="18" spans="2:11">
      <c r="B18" s="294" t="s">
        <v>529</v>
      </c>
      <c r="C18" s="283"/>
      <c r="D18" s="283"/>
      <c r="E18" s="35"/>
      <c r="F18" s="35"/>
      <c r="G18" s="35"/>
      <c r="H18" s="35"/>
      <c r="I18" s="6">
        <f>FCIV.1b!C26*FCIV.1b!E26</f>
        <v>6.74</v>
      </c>
      <c r="J18" s="37"/>
    </row>
    <row r="19" spans="2:11">
      <c r="B19" s="294" t="s">
        <v>186</v>
      </c>
      <c r="C19" s="283"/>
      <c r="D19" s="283"/>
      <c r="E19" s="35"/>
      <c r="F19" s="35"/>
      <c r="G19" s="35"/>
      <c r="H19" s="35"/>
      <c r="I19" s="6">
        <f>FCIV.1b!C19*FCIV.1b!E19</f>
        <v>30.974999999999998</v>
      </c>
      <c r="J19" s="37"/>
    </row>
    <row r="20" spans="2:11">
      <c r="B20" s="294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143.74299999999999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3"/>
      <c r="D24" s="35"/>
      <c r="E24" s="35"/>
      <c r="F24" s="35"/>
      <c r="G24" s="35"/>
      <c r="H24" s="35"/>
      <c r="I24" s="9">
        <f>FCIV.1d!G9</f>
        <v>165.9375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0.86624783427495289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4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78.241126116760825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80.334110130137489</v>
      </c>
    </row>
    <row r="37" spans="2:10">
      <c r="B37" s="294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78.241126116760825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06"/>
      <c r="H5" s="307" t="s">
        <v>6</v>
      </c>
      <c r="I5" s="301"/>
      <c r="J5" s="302"/>
    </row>
    <row r="6" spans="1:11">
      <c r="B6" s="297"/>
      <c r="C6" s="298"/>
      <c r="D6" s="298"/>
      <c r="E6" s="298"/>
      <c r="F6" s="298"/>
      <c r="G6" s="299"/>
      <c r="H6" s="300"/>
      <c r="I6" s="301"/>
      <c r="J6" s="302"/>
    </row>
    <row r="7" spans="1:11">
      <c r="B7" s="294" t="s">
        <v>206</v>
      </c>
      <c r="C7" s="283"/>
      <c r="D7" s="283"/>
      <c r="E7" s="283"/>
      <c r="F7" s="283"/>
      <c r="G7" s="303"/>
      <c r="H7" s="304">
        <f>FCIV.1a!E52</f>
        <v>48.082000000000001</v>
      </c>
      <c r="I7" s="288"/>
      <c r="J7" s="305"/>
    </row>
    <row r="8" spans="1:11">
      <c r="B8" s="294"/>
      <c r="C8" s="283"/>
      <c r="D8" s="283"/>
      <c r="E8" s="283"/>
      <c r="F8" s="283"/>
      <c r="G8" s="303"/>
      <c r="H8" s="308"/>
      <c r="I8" s="288"/>
      <c r="J8" s="305"/>
    </row>
    <row r="9" spans="1:11">
      <c r="B9" s="294" t="s">
        <v>207</v>
      </c>
      <c r="C9" s="283"/>
      <c r="D9" s="283"/>
      <c r="E9" s="283"/>
      <c r="F9" s="283"/>
      <c r="G9" s="303"/>
      <c r="H9" s="304">
        <f>FCIV.1b!F49</f>
        <v>34.596629999999998</v>
      </c>
      <c r="I9" s="288"/>
      <c r="J9" s="305"/>
    </row>
    <row r="10" spans="1:11">
      <c r="B10" s="294"/>
      <c r="C10" s="283"/>
      <c r="D10" s="283"/>
      <c r="E10" s="283"/>
      <c r="F10" s="283"/>
      <c r="G10" s="303"/>
      <c r="H10" s="308"/>
      <c r="I10" s="288"/>
      <c r="J10" s="305"/>
    </row>
    <row r="11" spans="1:11">
      <c r="B11" s="294" t="s">
        <v>208</v>
      </c>
      <c r="C11" s="283"/>
      <c r="D11" s="283"/>
      <c r="E11" s="283"/>
      <c r="F11" s="283"/>
      <c r="G11" s="303"/>
      <c r="H11" s="304">
        <f>FCIV.1c!E22</f>
        <v>4</v>
      </c>
      <c r="I11" s="288"/>
      <c r="J11" s="305"/>
    </row>
    <row r="12" spans="1:11">
      <c r="B12" s="294"/>
      <c r="C12" s="283"/>
      <c r="D12" s="283"/>
      <c r="E12" s="283"/>
      <c r="F12" s="283"/>
      <c r="G12" s="303"/>
      <c r="H12" s="308"/>
      <c r="I12" s="288"/>
      <c r="J12" s="305"/>
    </row>
    <row r="13" spans="1:11">
      <c r="B13" s="294" t="s">
        <v>209</v>
      </c>
      <c r="C13" s="283"/>
      <c r="D13" s="283"/>
      <c r="E13" s="283"/>
      <c r="F13" s="283"/>
      <c r="G13" s="303"/>
      <c r="H13" s="304">
        <f>FCIV.1d!G60</f>
        <v>42.314062500000006</v>
      </c>
      <c r="I13" s="315"/>
      <c r="J13" s="316"/>
    </row>
    <row r="14" spans="1:11" ht="13.5" thickBot="1">
      <c r="B14" s="309"/>
      <c r="C14" s="310"/>
      <c r="D14" s="310"/>
      <c r="E14" s="310"/>
      <c r="F14" s="310"/>
      <c r="G14" s="311"/>
      <c r="H14" s="309"/>
      <c r="I14" s="310"/>
      <c r="J14" s="311"/>
    </row>
    <row r="15" spans="1:11" ht="13.5" thickBot="1">
      <c r="I15" s="312" t="s">
        <v>67</v>
      </c>
      <c r="J15" s="310"/>
    </row>
    <row r="16" spans="1:11" ht="13.5" thickBot="1">
      <c r="B16" t="s">
        <v>210</v>
      </c>
      <c r="I16" s="313">
        <f>SUM(H7,H9,H11,H13)</f>
        <v>128.9926925</v>
      </c>
      <c r="J16" s="314"/>
    </row>
    <row r="17" spans="2:10" ht="13.5" thickBot="1">
      <c r="I17" s="318" t="s">
        <v>64</v>
      </c>
      <c r="J17" s="318"/>
    </row>
    <row r="18" spans="2:10" ht="13.5" thickBot="1">
      <c r="B18" t="s">
        <v>211</v>
      </c>
      <c r="I18" s="313">
        <f>FCIV.1f!I30</f>
        <v>1390</v>
      </c>
      <c r="J18" s="314"/>
    </row>
    <row r="19" spans="2:10" ht="13.5" thickBot="1">
      <c r="I19" s="318" t="s">
        <v>64</v>
      </c>
      <c r="J19" s="318"/>
    </row>
    <row r="20" spans="2:10" ht="13.5" thickBot="1">
      <c r="I20" s="319">
        <v>2.4E-2</v>
      </c>
      <c r="J20" s="320"/>
    </row>
    <row r="21" spans="2:10" ht="13.5" thickBot="1">
      <c r="I21" s="317" t="s">
        <v>67</v>
      </c>
      <c r="J21" s="318"/>
    </row>
    <row r="22" spans="2:10" ht="13.5" thickBot="1">
      <c r="B22" t="s">
        <v>212</v>
      </c>
      <c r="I22" s="313">
        <f>I16*I18*I20+FCIV.1d!G50</f>
        <v>4303.1962218000008</v>
      </c>
      <c r="J22" s="314"/>
    </row>
    <row r="23" spans="2:10" ht="13.5" thickBot="1">
      <c r="I23" s="317" t="s">
        <v>213</v>
      </c>
      <c r="J23" s="318"/>
    </row>
    <row r="24" spans="2:10" ht="13.5" thickBot="1">
      <c r="B24" t="s">
        <v>214</v>
      </c>
      <c r="I24" s="313">
        <f>FCIV.1e!I53</f>
        <v>886.36759982595936</v>
      </c>
      <c r="J24" s="314"/>
    </row>
    <row r="25" spans="2:10" ht="13.5" thickBot="1">
      <c r="I25" s="317" t="s">
        <v>67</v>
      </c>
      <c r="J25" s="318"/>
    </row>
    <row r="26" spans="2:10" ht="13.5" thickBot="1">
      <c r="B26" t="s">
        <v>215</v>
      </c>
      <c r="I26" s="313">
        <f>I22-I24</f>
        <v>3416.8286219740412</v>
      </c>
      <c r="J26" s="314"/>
    </row>
    <row r="27" spans="2:10" ht="13.5" thickBot="1">
      <c r="I27" s="318" t="s">
        <v>100</v>
      </c>
      <c r="J27" s="318"/>
    </row>
    <row r="28" spans="2:10" ht="13.5" thickBot="1">
      <c r="B28" t="s">
        <v>216</v>
      </c>
      <c r="I28" s="313">
        <f>FCIV.1d!G5</f>
        <v>44.25</v>
      </c>
      <c r="J28" s="314"/>
    </row>
    <row r="29" spans="2:10" ht="13.5" thickBot="1">
      <c r="I29" s="317" t="s">
        <v>67</v>
      </c>
      <c r="J29" s="318"/>
    </row>
    <row r="30" spans="2:10" ht="13.5" thickBot="1">
      <c r="B30" t="s">
        <v>217</v>
      </c>
      <c r="I30" s="319">
        <f>I26/I28</f>
        <v>77.216466033311661</v>
      </c>
      <c r="J30" s="320"/>
    </row>
    <row r="31" spans="2:10" ht="13.5" thickBot="1">
      <c r="I31" s="318" t="s">
        <v>300</v>
      </c>
      <c r="J31" s="318"/>
    </row>
    <row r="32" spans="2:10" ht="13.5" thickBot="1">
      <c r="B32" t="s">
        <v>218</v>
      </c>
      <c r="I32" s="313">
        <f>FCIV.1f!I41</f>
        <v>78.241126116760825</v>
      </c>
      <c r="J32" s="314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0.98690381728504206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20.945399999999999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19.130099999999999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4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42.314062500000006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86.389562500000011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86.389562500000011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505.89727800000003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D10" sqref="D10"/>
    </sheetView>
  </sheetViews>
  <sheetFormatPr defaultRowHeight="12.75"/>
  <cols>
    <col min="2" max="2" width="41.42578125" bestFit="1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6" t="s">
        <v>513</v>
      </c>
      <c r="C9" s="6">
        <v>37.51</v>
      </c>
      <c r="D9" s="6">
        <f>FCIV.1a!D26</f>
        <v>0.51</v>
      </c>
      <c r="E9" s="22">
        <f>C9*D9</f>
        <v>19.130099999999999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19.130099999999999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520</v>
      </c>
      <c r="C18" s="6">
        <v>0.83</v>
      </c>
      <c r="D18" s="6">
        <v>2</v>
      </c>
      <c r="E18" s="22">
        <f t="shared" ref="E18:E29" si="0">C18*D18</f>
        <v>1.66</v>
      </c>
    </row>
    <row r="19" spans="2:5">
      <c r="B19" s="6" t="s">
        <v>521</v>
      </c>
      <c r="C19" s="6">
        <v>1.1299999999999999</v>
      </c>
      <c r="D19" s="6">
        <v>2</v>
      </c>
      <c r="E19" s="22">
        <f t="shared" si="0"/>
        <v>2.2599999999999998</v>
      </c>
    </row>
    <row r="20" spans="2:5">
      <c r="B20" s="6" t="s">
        <v>522</v>
      </c>
      <c r="C20" s="6">
        <v>0.04</v>
      </c>
      <c r="D20" s="6">
        <v>2</v>
      </c>
      <c r="E20" s="22">
        <f t="shared" si="0"/>
        <v>0.08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4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2010-11-08T01:28:01Z</dcterms:modified>
</cp:coreProperties>
</file>