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-75" windowWidth="14235" windowHeight="8700" tabRatio="946" activeTab="14"/>
  </bookViews>
  <sheets>
    <sheet name="FCIV.1a" sheetId="1" r:id="rId1"/>
    <sheet name="FCIV.1b" sheetId="2" r:id="rId2"/>
    <sheet name="FCIV.1c" sheetId="3" r:id="rId3"/>
    <sheet name="FCIV.1d" sheetId="21" r:id="rId4"/>
    <sheet name="FCIV.1e" sheetId="20" r:id="rId5"/>
    <sheet name="FCIV.1f" sheetId="19" r:id="rId6"/>
    <sheet name="FCIV.2" sheetId="18" r:id="rId7"/>
    <sheet name="FCV.1a" sheetId="17" r:id="rId8"/>
    <sheet name="FCV.1b" sheetId="16" r:id="rId9"/>
    <sheet name="FCV.1c" sheetId="15" r:id="rId10"/>
    <sheet name="FCV.1d" sheetId="14" r:id="rId11"/>
    <sheet name="FCV.1ef" sheetId="13" r:id="rId12"/>
    <sheet name="FCV.1g" sheetId="12" r:id="rId13"/>
    <sheet name="AQS" sheetId="11" r:id="rId14"/>
    <sheet name="Ntc e Nt" sheetId="10" r:id="rId15"/>
    <sheet name="Ficha 1a" sheetId="9" r:id="rId16"/>
    <sheet name="Ficha 1b" sheetId="8" r:id="rId17"/>
    <sheet name="Ficha 2" sheetId="7" r:id="rId18"/>
    <sheet name="Ficha 3" sheetId="6" r:id="rId19"/>
    <sheet name="Ficha 4" sheetId="5" r:id="rId20"/>
  </sheets>
  <calcPr calcId="125725"/>
</workbook>
</file>

<file path=xl/calcChain.xml><?xml version="1.0" encoding="utf-8"?>
<calcChain xmlns="http://schemas.openxmlformats.org/spreadsheetml/2006/main">
  <c r="H13" i="15"/>
  <c r="G13"/>
  <c r="F13"/>
  <c r="I18" i="19" l="1"/>
  <c r="I22" s="1"/>
  <c r="I26" s="1"/>
  <c r="I17"/>
  <c r="I10"/>
  <c r="G11" i="20"/>
  <c r="G10"/>
  <c r="G9"/>
  <c r="I18" i="18"/>
  <c r="H35" i="20"/>
  <c r="H7" i="13"/>
  <c r="H11"/>
  <c r="H19"/>
  <c r="H41"/>
  <c r="B6" i="10"/>
  <c r="C28" i="11"/>
  <c r="B8" i="10"/>
  <c r="I28" i="18"/>
  <c r="H47" i="12"/>
  <c r="C16" i="11"/>
  <c r="C26"/>
  <c r="H15" i="12"/>
  <c r="G9" i="21"/>
  <c r="I24" i="19"/>
  <c r="G54" i="21"/>
  <c r="L11" i="12"/>
  <c r="M12"/>
  <c r="F29" i="14"/>
  <c r="F37"/>
  <c r="G29"/>
  <c r="G37"/>
  <c r="H29"/>
  <c r="H37"/>
  <c r="I29"/>
  <c r="I37"/>
  <c r="J29"/>
  <c r="J37"/>
  <c r="K29"/>
  <c r="K37"/>
  <c r="L29"/>
  <c r="L37"/>
  <c r="M29"/>
  <c r="M37"/>
  <c r="N37"/>
  <c r="H33" i="13"/>
  <c r="F21" i="15"/>
  <c r="F33"/>
  <c r="G21"/>
  <c r="G33"/>
  <c r="H21"/>
  <c r="H33"/>
  <c r="I21"/>
  <c r="I33"/>
  <c r="J21"/>
  <c r="J33"/>
  <c r="K21"/>
  <c r="K33"/>
  <c r="L21"/>
  <c r="L33"/>
  <c r="M21"/>
  <c r="M33"/>
  <c r="N33"/>
  <c r="H37" i="13"/>
  <c r="E17" i="16"/>
  <c r="E18"/>
  <c r="E19"/>
  <c r="E20"/>
  <c r="E21"/>
  <c r="E22"/>
  <c r="E23"/>
  <c r="E24"/>
  <c r="E25"/>
  <c r="E26"/>
  <c r="E27"/>
  <c r="E28"/>
  <c r="E29"/>
  <c r="E30"/>
  <c r="E31"/>
  <c r="I13" i="17"/>
  <c r="E8" i="16"/>
  <c r="E9"/>
  <c r="E10"/>
  <c r="E11"/>
  <c r="I11" i="17"/>
  <c r="I29"/>
  <c r="J37" i="19"/>
  <c r="J33"/>
  <c r="J9" i="20"/>
  <c r="J10"/>
  <c r="J11"/>
  <c r="J12"/>
  <c r="J13"/>
  <c r="J14"/>
  <c r="J15"/>
  <c r="J16"/>
  <c r="J17"/>
  <c r="J18"/>
  <c r="J20"/>
  <c r="J27"/>
  <c r="H33"/>
  <c r="H39"/>
  <c r="F47"/>
  <c r="N44"/>
  <c r="J37" i="21"/>
  <c r="G48"/>
  <c r="G56"/>
  <c r="G60"/>
  <c r="G41"/>
  <c r="J41"/>
  <c r="E9" i="3"/>
  <c r="E10"/>
  <c r="E11"/>
  <c r="E12"/>
  <c r="E13"/>
  <c r="E14"/>
  <c r="E15"/>
  <c r="E16"/>
  <c r="E17"/>
  <c r="E18"/>
  <c r="E19"/>
  <c r="E20"/>
  <c r="E21"/>
  <c r="E22"/>
  <c r="H11" i="18"/>
  <c r="F8" i="2"/>
  <c r="F9"/>
  <c r="F10"/>
  <c r="F11"/>
  <c r="F12"/>
  <c r="F13"/>
  <c r="F14"/>
  <c r="F15"/>
  <c r="F19"/>
  <c r="F20"/>
  <c r="F21"/>
  <c r="F22"/>
  <c r="F26"/>
  <c r="F29" s="1"/>
  <c r="F49" s="1"/>
  <c r="H9" i="18" s="1"/>
  <c r="I16" s="1"/>
  <c r="I22" s="1"/>
  <c r="F27" i="2"/>
  <c r="F28"/>
  <c r="F33"/>
  <c r="F34"/>
  <c r="F35"/>
  <c r="F36"/>
  <c r="F41"/>
  <c r="F42"/>
  <c r="F43"/>
  <c r="F44"/>
  <c r="F45"/>
  <c r="F46"/>
  <c r="E8" i="1"/>
  <c r="E9"/>
  <c r="E10"/>
  <c r="E11"/>
  <c r="E12"/>
  <c r="E13"/>
  <c r="E14"/>
  <c r="E15"/>
  <c r="I7" i="17"/>
  <c r="E19" i="1"/>
  <c r="E20"/>
  <c r="E21"/>
  <c r="E22"/>
  <c r="I9" i="17"/>
  <c r="E26" i="1"/>
  <c r="E27"/>
  <c r="E28"/>
  <c r="E29"/>
  <c r="E33"/>
  <c r="E34"/>
  <c r="E35"/>
  <c r="E36"/>
  <c r="E40"/>
  <c r="E41"/>
  <c r="E42"/>
  <c r="E43"/>
  <c r="E44"/>
  <c r="E45"/>
  <c r="E46"/>
  <c r="E47"/>
  <c r="E48"/>
  <c r="E49"/>
  <c r="E52"/>
  <c r="H7" i="18"/>
  <c r="H13"/>
  <c r="I15" i="17"/>
  <c r="B9" i="10"/>
  <c r="C31" i="11"/>
  <c r="I19" i="17"/>
  <c r="I31"/>
  <c r="I44" i="20"/>
  <c r="I35" i="17"/>
  <c r="H9" i="12"/>
  <c r="H45" i="13"/>
  <c r="H5" i="12"/>
  <c r="H13"/>
  <c r="H31"/>
  <c r="I51" i="20"/>
  <c r="M13" i="12"/>
  <c r="H23"/>
  <c r="H27"/>
  <c r="H35"/>
  <c r="H43"/>
  <c r="H51"/>
  <c r="B7" i="10"/>
  <c r="H60" i="12"/>
  <c r="F58"/>
  <c r="H58"/>
  <c r="I41" i="19" l="1"/>
  <c r="I32" i="18" s="1"/>
  <c r="B4" i="10" s="1"/>
  <c r="E19" s="1"/>
  <c r="J34" i="19"/>
  <c r="J36"/>
  <c r="I45" i="20"/>
  <c r="H47" s="1"/>
  <c r="N46" l="1"/>
  <c r="I49" s="1"/>
  <c r="I53" s="1"/>
  <c r="I24" i="18" s="1"/>
  <c r="I26" s="1"/>
  <c r="I30" s="1"/>
  <c r="G34" l="1"/>
  <c r="I34" s="1"/>
  <c r="B5" i="10"/>
  <c r="E17" s="1"/>
  <c r="I36" i="18"/>
  <c r="E21" i="10" l="1"/>
  <c r="E23"/>
</calcChain>
</file>

<file path=xl/sharedStrings.xml><?xml version="1.0" encoding="utf-8"?>
<sst xmlns="http://schemas.openxmlformats.org/spreadsheetml/2006/main" count="895" uniqueCount="528">
  <si>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</si>
  <si>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</si>
  <si>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</si>
  <si>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</si>
  <si>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</si>
  <si>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</si>
  <si>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</si>
  <si>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</si>
  <si>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</si>
  <si>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</si>
  <si>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</si>
  <si>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</si>
  <si>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</si>
  <si>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</si>
  <si>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</si>
  <si>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</si>
  <si>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</si>
  <si>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</si>
  <si>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</si>
  <si>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</si>
  <si>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</si>
  <si>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</si>
  <si>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</si>
  <si>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</si>
  <si>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</si>
  <si>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</si>
  <si>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</si>
  <si>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</si>
  <si>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</si>
  <si>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</si>
  <si>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</si>
  <si>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</si>
  <si>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</si>
  <si>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</si>
  <si>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</si>
  <si>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</si>
  <si>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</si>
  <si>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</si>
  <si>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</si>
  <si>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</si>
  <si>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</si>
  <si>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</si>
  <si>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</si>
  <si>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</si>
  <si>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</si>
  <si>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.ºC)</t>
    </r>
  </si>
  <si>
    <t>Pontes térmicas</t>
  </si>
  <si>
    <r>
      <t>τ</t>
    </r>
    <r>
      <rPr>
        <sz val="10"/>
        <rFont val="Arial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</si>
  <si>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</si>
  <si>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</si>
  <si>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</si>
  <si>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</si>
  <si>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</si>
  <si>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</si>
  <si>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</si>
  <si>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</si>
  <si>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</si>
  <si>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</si>
  <si>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</si>
  <si>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</si>
  <si>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</si>
  <si>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</si>
  <si>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</si>
  <si>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</si>
  <si>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</si>
  <si>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</si>
  <si>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</si>
  <si>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</si>
  <si>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</si>
  <si>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</si>
  <si>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</si>
  <si>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</si>
  <si>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</si>
  <si>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</si>
  <si>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</si>
  <si>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</si>
  <si>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</si>
  <si>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</si>
  <si>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</si>
  <si>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</si>
  <si>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</si>
  <si>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</si>
  <si>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</si>
  <si>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</si>
  <si>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</si>
  <si>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</si>
  <si>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</si>
  <si>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</si>
  <si>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</si>
  <si>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</si>
  <si>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</si>
  <si>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</si>
  <si>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</si>
  <si>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</si>
  <si>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</si>
  <si>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</si>
  <si>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</si>
  <si>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</si>
  <si>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</si>
  <si>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</si>
  <si>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</si>
  <si>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</si>
  <si>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</si>
  <si>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</si>
  <si>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</si>
  <si>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</si>
  <si>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</si>
  <si>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</si>
  <si>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</si>
  <si>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</si>
  <si>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</si>
  <si>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</si>
  <si>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</si>
  <si>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</si>
  <si>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</si>
  <si>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</si>
  <si>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</si>
  <si>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</si>
  <si>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</si>
  <si>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</si>
  <si>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</si>
  <si>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</si>
  <si>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</si>
  <si>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</si>
  <si>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</si>
  <si>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</si>
  <si>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</si>
  <si>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</si>
  <si>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</si>
  <si>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</si>
  <si>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</si>
  <si>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</si>
  <si>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</si>
  <si>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</si>
  <si>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</si>
  <si>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</si>
  <si>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</si>
  <si>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</si>
  <si>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</si>
  <si>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</si>
  <si>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</si>
  <si>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</si>
  <si>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</si>
  <si>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</si>
  <si>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</si>
  <si>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</si>
  <si>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</si>
  <si>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</si>
  <si>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</si>
  <si>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</si>
  <si>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</si>
  <si>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</si>
  <si>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</si>
  <si>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</si>
  <si>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</si>
  <si>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</si>
  <si>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</si>
  <si>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</si>
  <si>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</si>
  <si>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</si>
  <si>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</si>
  <si>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</si>
  <si>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</si>
  <si>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</si>
  <si>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</si>
  <si>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</si>
  <si>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</si>
  <si>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</si>
  <si>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</si>
  <si>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</si>
  <si>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</si>
  <si>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</si>
  <si>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</si>
  <si>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</si>
  <si>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</si>
  <si>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</si>
  <si>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</si>
  <si>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</si>
  <si>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</si>
  <si>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</si>
  <si>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</si>
  <si>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</si>
  <si>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</si>
  <si>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</si>
  <si>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</si>
  <si>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</si>
  <si>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</si>
  <si>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</si>
  <si>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</si>
  <si>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</si>
  <si>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</si>
  <si>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</si>
  <si>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</si>
  <si>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</si>
  <si>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</si>
  <si>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</si>
  <si>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</si>
  <si>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</si>
  <si>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</si>
  <si>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</si>
  <si>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</si>
  <si>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</si>
  <si>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</si>
  <si>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</si>
  <si>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</si>
  <si>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</si>
  <si>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</si>
  <si>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</si>
  <si>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</si>
  <si>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</si>
  <si>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</si>
  <si>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</si>
  <si>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</si>
  <si>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</si>
  <si>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</si>
  <si>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</si>
  <si>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</si>
  <si>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</si>
  <si>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</si>
  <si>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</si>
  <si>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</si>
  <si>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</si>
  <si>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</si>
  <si>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</si>
  <si>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</si>
  <si>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</si>
  <si>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</si>
  <si>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</si>
  <si>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</si>
  <si>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</si>
  <si>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</si>
  <si>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</si>
  <si>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</si>
  <si>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</si>
  <si>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</si>
  <si>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</si>
  <si>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</si>
  <si>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</si>
  <si>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</si>
  <si>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</si>
  <si>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</si>
  <si>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</si>
  <si>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</si>
  <si>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</si>
  <si>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</si>
  <si>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</si>
  <si>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</si>
  <si>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</si>
  <si>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</si>
  <si>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</si>
  <si>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</si>
  <si>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</si>
  <si>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</si>
  <si>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</si>
  <si>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</si>
  <si>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</si>
  <si>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</si>
  <si>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</si>
  <si>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</si>
  <si>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</si>
  <si>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</si>
  <si>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</si>
  <si>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</si>
  <si>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</si>
  <si>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</si>
  <si>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</si>
  <si>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</si>
  <si>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</si>
  <si>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</si>
  <si>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</si>
  <si>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</si>
  <si>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</si>
  <si>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</si>
  <si>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</si>
  <si>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</si>
  <si>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</si>
  <si>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</si>
  <si>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</si>
  <si>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</si>
  <si>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</si>
  <si>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</si>
  <si>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</si>
  <si>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</si>
  <si>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</si>
  <si>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</si>
  <si>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</si>
  <si>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</si>
  <si>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</si>
  <si>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</si>
  <si>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</si>
  <si>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</rPr>
      <t xml:space="preserve"> </t>
    </r>
    <r>
      <rPr>
        <sz val="10"/>
        <rFont val="Arial"/>
        <family val="2"/>
      </rPr>
      <t>≠</t>
    </r>
    <r>
      <rPr>
        <sz val="10"/>
        <rFont val="Arial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</si>
  <si>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</si>
  <si>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</si>
  <si>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</si>
  <si>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</si>
  <si>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</si>
  <si>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</si>
  <si>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</si>
  <si>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</si>
  <si>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</si>
  <si>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</si>
  <si>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</si>
  <si>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</si>
  <si>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</si>
  <si>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</si>
  <si>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</si>
  <si>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</si>
  <si>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</si>
  <si>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</si>
  <si>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</si>
  <si>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</si>
  <si>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</si>
  <si>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</si>
  <si>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</si>
  <si>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</si>
  <si>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</si>
  <si>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</si>
  <si>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</si>
  <si>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</si>
  <si>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</si>
  <si>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</si>
  <si>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</si>
  <si>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</si>
  <si>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</si>
  <si>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</si>
  <si>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</si>
  <si>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</si>
  <si>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</si>
  <si>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</si>
  <si>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</si>
  <si>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</si>
  <si>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</si>
  <si>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</si>
  <si>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</si>
  <si>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</si>
  <si>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</si>
  <si>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</si>
  <si>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</si>
  <si>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</si>
  <si>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</si>
  <si>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</si>
  <si>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</si>
  <si>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</si>
  <si>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</si>
  <si>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</si>
  <si>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</si>
  <si>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</si>
  <si>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</si>
  <si>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</si>
  <si>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</si>
  <si>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</si>
  <si>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</si>
  <si>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</si>
  <si>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</si>
  <si>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</si>
  <si>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</si>
  <si>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</si>
  <si>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</si>
  <si>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</si>
  <si>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</si>
  <si>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</si>
  <si>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</si>
  <si>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</si>
  <si>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</si>
  <si>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</si>
  <si>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</si>
  <si>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</si>
  <si>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</si>
  <si>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</si>
  <si>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</si>
  <si>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</si>
  <si>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</si>
  <si>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</si>
  <si>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</si>
  <si>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</si>
  <si>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</si>
  <si>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</si>
  <si>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</si>
  <si>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</si>
  <si>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</si>
  <si>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</si>
  <si>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</si>
  <si>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</si>
  <si>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</si>
  <si>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</si>
  <si>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</si>
  <si>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</si>
  <si>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</si>
  <si>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</si>
  <si>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</si>
  <si>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</si>
  <si>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</si>
  <si>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</si>
  <si>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</si>
  <si>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</si>
  <si>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</si>
  <si>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</si>
  <si>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</si>
  <si>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</si>
  <si>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</si>
  <si>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</si>
  <si>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</si>
  <si>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</si>
  <si>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</si>
  <si>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</si>
  <si>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</si>
  <si>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</si>
  <si>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</si>
  <si>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</si>
  <si>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</si>
  <si>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</si>
  <si>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</si>
  <si>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</si>
  <si>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</si>
  <si>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</si>
  <si>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</si>
  <si>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</si>
  <si>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</si>
  <si>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</si>
  <si>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</si>
  <si>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</si>
  <si>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</si>
  <si>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</si>
  <si>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</si>
  <si>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</si>
  <si>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</si>
  <si>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</si>
  <si>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</si>
  <si>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</si>
  <si>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</si>
  <si>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</si>
  <si>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</si>
  <si>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</si>
  <si>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</si>
  <si>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</si>
  <si>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</si>
  <si>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</si>
  <si>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</si>
  <si>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</si>
  <si>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</si>
  <si>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</si>
  <si>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</si>
  <si>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</si>
  <si>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</si>
  <si>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Nº de ocupantes</t>
    </r>
    <r>
      <rPr>
        <sz val="10"/>
        <rFont val="Arial"/>
      </rPr>
      <t xml:space="preserve"> (Quadro VI.1)</t>
    </r>
  </si>
  <si>
    <r>
      <t>Consumo médio diário de referência de AQS</t>
    </r>
    <r>
      <rPr>
        <sz val="10"/>
        <rFont val="Arial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</rPr>
      <t>)</t>
    </r>
  </si>
  <si>
    <r>
      <t xml:space="preserve">Aumento de temperatura necessário </t>
    </r>
    <r>
      <rPr>
        <sz val="10"/>
        <rFont val="Arial"/>
      </rPr>
      <t>(</t>
    </r>
    <r>
      <rPr>
        <sz val="10"/>
        <rFont val="Arial"/>
        <family val="2"/>
      </rPr>
      <t>Δ</t>
    </r>
    <r>
      <rPr>
        <sz val="10"/>
        <rFont val="Arial"/>
      </rPr>
      <t>T)</t>
    </r>
  </si>
  <si>
    <r>
      <t>Número anual de dias de consumo</t>
    </r>
    <r>
      <rPr>
        <sz val="10"/>
        <rFont val="Arial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</rPr>
      <t>)</t>
    </r>
  </si>
  <si>
    <r>
      <t>Energia despendida com sistemas convencionais</t>
    </r>
    <r>
      <rPr>
        <sz val="10"/>
        <rFont val="Arial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</si>
  <si>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Eficiência de conversão do sistema de preparação de AQS</t>
    </r>
    <r>
      <rPr>
        <sz val="10"/>
        <rFont val="Arial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</si>
  <si>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</si>
  <si>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</si>
  <si>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</si>
  <si>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</si>
  <si>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</si>
  <si>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</si>
  <si>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</si>
  <si>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</si>
  <si>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</si>
  <si>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</si>
  <si>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</si>
  <si>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</si>
  <si>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</si>
  <si>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</si>
  <si>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</si>
  <si>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</si>
  <si>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</si>
  <si>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</si>
  <si>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</si>
  <si>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</si>
  <si>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</si>
  <si>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</si>
  <si>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</si>
  <si>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</si>
  <si>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</si>
  <si>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</si>
  <si>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</si>
  <si>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</si>
  <si>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</si>
  <si>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</si>
  <si>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</si>
  <si>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</si>
  <si>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</rPr>
      <t>)</t>
    </r>
  </si>
  <si>
    <r>
      <t>(kWh/m</t>
    </r>
    <r>
      <rPr>
        <vertAlign val="superscript"/>
        <sz val="8"/>
        <rFont val="Arial"/>
      </rPr>
      <t>2</t>
    </r>
    <r>
      <rPr>
        <sz val="8"/>
        <rFont val="Arial"/>
      </rPr>
      <t>.ano)</t>
    </r>
  </si>
  <si>
    <r>
      <t>(kgep/m</t>
    </r>
    <r>
      <rPr>
        <vertAlign val="superscript"/>
        <sz val="8"/>
        <rFont val="Arial"/>
      </rPr>
      <t>2</t>
    </r>
    <r>
      <rPr>
        <sz val="8"/>
        <rFont val="Arial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</si>
  <si>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</si>
  <si>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</si>
  <si>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</si>
  <si>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</si>
  <si>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</si>
  <si>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</si>
  <si>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</si>
  <si>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</si>
  <si>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</si>
  <si>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</si>
  <si>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</si>
  <si>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</si>
  <si>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</si>
  <si>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</si>
  <si>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</si>
  <si>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</si>
  <si>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</si>
  <si>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</si>
  <si>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</si>
  <si>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</si>
  <si>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</si>
  <si>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</si>
  <si>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</si>
  <si>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</si>
  <si>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</si>
  <si>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</si>
  <si>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>Fachada com os pavimentos sobre locais não aquecidos</t>
  </si>
  <si>
    <t>Parede Fachada NE (esp.0,45m)</t>
  </si>
  <si>
    <t>Parede Fachada SW (esp.0,42m)</t>
  </si>
  <si>
    <t>Parede Fachada S (esp.0,39m)</t>
  </si>
  <si>
    <t>Parede c/ edificio adjacente (esp.0,15m)</t>
  </si>
  <si>
    <t>Parede c/ edificio adjacente (esp.0,20m)</t>
  </si>
  <si>
    <t>Esteira em contacto com o sotão</t>
  </si>
  <si>
    <t>Esteira em contacto com o desvão</t>
  </si>
  <si>
    <t>Vão NE 1</t>
  </si>
  <si>
    <t>Vão NE 2</t>
  </si>
  <si>
    <t>Vão SW</t>
  </si>
  <si>
    <t>NE 1</t>
  </si>
  <si>
    <t>NE 2</t>
  </si>
  <si>
    <t>Simples</t>
  </si>
  <si>
    <t>I1</t>
  </si>
  <si>
    <t>Coberturas interiores</t>
  </si>
  <si>
    <t>A+</t>
  </si>
</sst>
</file>

<file path=xl/styles.xml><?xml version="1.0" encoding="utf-8"?>
<styleSheet xmlns="http://schemas.openxmlformats.org/spreadsheetml/2006/main">
  <numFmts count="1">
    <numFmt numFmtId="164" formatCode="0.000"/>
  </numFmts>
  <fonts count="37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</font>
    <font>
      <b/>
      <sz val="10"/>
      <name val="GreekC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</font>
    <font>
      <sz val="7"/>
      <name val="Arial"/>
    </font>
    <font>
      <sz val="9"/>
      <name val="GreekC"/>
    </font>
    <font>
      <b/>
      <sz val="8"/>
      <name val="GreekC"/>
    </font>
    <font>
      <u/>
      <sz val="8"/>
      <name val="Arial"/>
      <family val="2"/>
    </font>
    <font>
      <b/>
      <vertAlign val="subscript"/>
      <sz val="12"/>
      <name val="Arial"/>
    </font>
    <font>
      <b/>
      <vertAlign val="subscript"/>
      <sz val="12"/>
      <name val="Arial Narrow"/>
      <family val="2"/>
    </font>
    <font>
      <vertAlign val="superscript"/>
      <sz val="8"/>
      <name val="Arial"/>
    </font>
    <font>
      <vertAlign val="superscript"/>
      <sz val="8"/>
      <name val="Arial"/>
      <family val="2"/>
    </font>
    <font>
      <vertAlign val="superscript"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4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5" xfId="0" applyFill="1" applyBorder="1" applyProtection="1">
      <protection locked="0"/>
    </xf>
    <xf numFmtId="2" fontId="0" fillId="0" borderId="5" xfId="0" applyNumberFormat="1" applyFill="1" applyBorder="1"/>
    <xf numFmtId="0" fontId="0" fillId="0" borderId="5" xfId="0" applyBorder="1"/>
    <xf numFmtId="2" fontId="0" fillId="0" borderId="5" xfId="0" applyNumberFormat="1" applyBorder="1"/>
    <xf numFmtId="0" fontId="3" fillId="0" borderId="3" xfId="0" applyFont="1" applyBorder="1"/>
    <xf numFmtId="0" fontId="1" fillId="0" borderId="5" xfId="0" applyFont="1" applyBorder="1"/>
    <xf numFmtId="0" fontId="1" fillId="0" borderId="0" xfId="0" applyFont="1"/>
    <xf numFmtId="0" fontId="0" fillId="0" borderId="4" xfId="0" applyBorder="1"/>
    <xf numFmtId="2" fontId="0" fillId="0" borderId="4" xfId="0" applyNumberFormat="1" applyBorder="1"/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3" fillId="0" borderId="6" xfId="0" applyFont="1" applyBorder="1"/>
    <xf numFmtId="2" fontId="0" fillId="0" borderId="7" xfId="0" applyNumberFormat="1" applyBorder="1"/>
    <xf numFmtId="0" fontId="1" fillId="0" borderId="0" xfId="0" applyFont="1" applyFill="1" applyBorder="1"/>
    <xf numFmtId="0" fontId="6" fillId="0" borderId="2" xfId="0" applyFont="1" applyBorder="1" applyAlignment="1">
      <alignment horizontal="center"/>
    </xf>
    <xf numFmtId="2" fontId="0" fillId="2" borderId="5" xfId="0" applyNumberFormat="1" applyFill="1" applyBorder="1" applyProtection="1">
      <protection locked="0"/>
    </xf>
    <xf numFmtId="0" fontId="3" fillId="0" borderId="8" xfId="0" applyFont="1" applyBorder="1"/>
    <xf numFmtId="0" fontId="3" fillId="0" borderId="4" xfId="0" applyFont="1" applyBorder="1"/>
    <xf numFmtId="0" fontId="8" fillId="0" borderId="0" xfId="0" applyFont="1" applyAlignme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3" fillId="2" borderId="5" xfId="0" applyFon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0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2" borderId="17" xfId="0" applyFill="1" applyBorder="1" applyProtection="1">
      <protection locked="0"/>
    </xf>
    <xf numFmtId="0" fontId="8" fillId="0" borderId="12" xfId="0" applyFont="1" applyBorder="1"/>
    <xf numFmtId="0" fontId="1" fillId="0" borderId="0" xfId="0" applyFont="1" applyBorder="1"/>
    <xf numFmtId="0" fontId="0" fillId="0" borderId="0" xfId="0" applyFill="1" applyBorder="1"/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0" fontId="1" fillId="0" borderId="12" xfId="0" applyFont="1" applyBorder="1"/>
    <xf numFmtId="0" fontId="0" fillId="0" borderId="0" xfId="0" applyFill="1" applyBorder="1" applyAlignment="1">
      <alignment horizontal="right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11" fillId="0" borderId="12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/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0" xfId="0" applyBorder="1" applyAlignment="1">
      <alignment vertical="center"/>
    </xf>
    <xf numFmtId="0" fontId="0" fillId="0" borderId="19" xfId="0" applyBorder="1"/>
    <xf numFmtId="0" fontId="1" fillId="0" borderId="14" xfId="0" applyFont="1" applyBorder="1"/>
    <xf numFmtId="0" fontId="1" fillId="0" borderId="15" xfId="0" applyFont="1" applyBorder="1"/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0" borderId="33" xfId="0" applyNumberFormat="1" applyBorder="1"/>
    <xf numFmtId="0" fontId="0" fillId="2" borderId="34" xfId="0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2" borderId="40" xfId="0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quotePrefix="1" applyAlignment="1">
      <alignment horizontal="center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0" xfId="0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45" xfId="0" applyBorder="1"/>
    <xf numFmtId="0" fontId="0" fillId="0" borderId="44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1" fillId="3" borderId="1" xfId="0" applyFont="1" applyFill="1" applyBorder="1"/>
    <xf numFmtId="0" fontId="1" fillId="3" borderId="18" xfId="0" applyFont="1" applyFill="1" applyBorder="1"/>
    <xf numFmtId="0" fontId="1" fillId="3" borderId="49" xfId="0" applyFont="1" applyFill="1" applyBorder="1"/>
    <xf numFmtId="0" fontId="1" fillId="3" borderId="50" xfId="0" applyFont="1" applyFill="1" applyBorder="1"/>
    <xf numFmtId="0" fontId="1" fillId="3" borderId="0" xfId="0" applyFont="1" applyFill="1" applyBorder="1"/>
    <xf numFmtId="0" fontId="1" fillId="3" borderId="26" xfId="0" applyFont="1" applyFill="1" applyBorder="1"/>
    <xf numFmtId="0" fontId="1" fillId="3" borderId="0" xfId="0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5" xfId="0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" fillId="3" borderId="3" xfId="0" applyFont="1" applyFill="1" applyBorder="1"/>
    <xf numFmtId="0" fontId="1" fillId="3" borderId="51" xfId="0" applyFont="1" applyFill="1" applyBorder="1"/>
    <xf numFmtId="0" fontId="1" fillId="3" borderId="52" xfId="0" applyFont="1" applyFill="1" applyBorder="1"/>
    <xf numFmtId="0" fontId="15" fillId="0" borderId="45" xfId="0" applyFont="1" applyBorder="1" applyAlignment="1">
      <alignment horizontal="left"/>
    </xf>
    <xf numFmtId="0" fontId="0" fillId="0" borderId="45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3" fillId="0" borderId="12" xfId="0" applyFont="1" applyBorder="1"/>
    <xf numFmtId="0" fontId="0" fillId="3" borderId="53" xfId="0" applyFill="1" applyBorder="1"/>
    <xf numFmtId="0" fontId="0" fillId="3" borderId="54" xfId="0" applyFill="1" applyBorder="1"/>
    <xf numFmtId="0" fontId="0" fillId="3" borderId="55" xfId="0" applyFill="1" applyBorder="1"/>
    <xf numFmtId="0" fontId="3" fillId="0" borderId="0" xfId="0" applyFont="1" applyBorder="1" applyAlignment="1"/>
    <xf numFmtId="0" fontId="0" fillId="0" borderId="13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/>
    <xf numFmtId="0" fontId="0" fillId="0" borderId="1" xfId="0" applyBorder="1"/>
    <xf numFmtId="2" fontId="0" fillId="0" borderId="18" xfId="0" applyNumberFormat="1" applyBorder="1"/>
    <xf numFmtId="0" fontId="0" fillId="0" borderId="49" xfId="0" applyBorder="1"/>
    <xf numFmtId="0" fontId="0" fillId="0" borderId="50" xfId="0" applyBorder="1"/>
    <xf numFmtId="2" fontId="0" fillId="0" borderId="0" xfId="0" quotePrefix="1" applyNumberFormat="1" applyBorder="1" applyAlignment="1">
      <alignment horizontal="center"/>
    </xf>
    <xf numFmtId="0" fontId="0" fillId="0" borderId="26" xfId="0" applyBorder="1"/>
    <xf numFmtId="2" fontId="0" fillId="0" borderId="0" xfId="0" applyNumberFormat="1" applyBorder="1"/>
    <xf numFmtId="0" fontId="3" fillId="0" borderId="50" xfId="0" applyFont="1" applyBorder="1"/>
    <xf numFmtId="0" fontId="0" fillId="0" borderId="51" xfId="0" applyBorder="1"/>
    <xf numFmtId="2" fontId="0" fillId="0" borderId="51" xfId="0" applyNumberFormat="1" applyBorder="1"/>
    <xf numFmtId="0" fontId="0" fillId="0" borderId="52" xfId="0" applyBorder="1"/>
    <xf numFmtId="0" fontId="0" fillId="0" borderId="8" xfId="0" applyBorder="1" applyAlignment="1">
      <alignment horizontal="center"/>
    </xf>
    <xf numFmtId="0" fontId="0" fillId="0" borderId="50" xfId="0" applyFill="1" applyBorder="1"/>
    <xf numFmtId="0" fontId="0" fillId="0" borderId="52" xfId="0" applyBorder="1" applyAlignment="1">
      <alignment horizontal="center"/>
    </xf>
    <xf numFmtId="0" fontId="3" fillId="0" borderId="0" xfId="0" applyFont="1" applyBorder="1"/>
    <xf numFmtId="0" fontId="0" fillId="0" borderId="2" xfId="0" applyBorder="1" applyAlignment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17" xfId="0" applyNumberFormat="1" applyBorder="1"/>
    <xf numFmtId="0" fontId="0" fillId="0" borderId="0" xfId="0" applyFill="1"/>
    <xf numFmtId="0" fontId="5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0" fontId="0" fillId="0" borderId="17" xfId="0" applyBorder="1"/>
    <xf numFmtId="0" fontId="3" fillId="0" borderId="26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/>
    <xf numFmtId="0" fontId="0" fillId="3" borderId="1" xfId="0" applyFill="1" applyBorder="1"/>
    <xf numFmtId="0" fontId="0" fillId="3" borderId="18" xfId="0" applyFill="1" applyBorder="1"/>
    <xf numFmtId="0" fontId="0" fillId="3" borderId="49" xfId="0" applyFill="1" applyBorder="1"/>
    <xf numFmtId="0" fontId="0" fillId="3" borderId="50" xfId="0" applyFill="1" applyBorder="1"/>
    <xf numFmtId="0" fontId="0" fillId="3" borderId="0" xfId="0" applyFill="1" applyBorder="1"/>
    <xf numFmtId="0" fontId="0" fillId="3" borderId="26" xfId="0" applyFill="1" applyBorder="1"/>
    <xf numFmtId="0" fontId="14" fillId="3" borderId="5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4" fillId="3" borderId="50" xfId="0" applyFont="1" applyFill="1" applyBorder="1"/>
    <xf numFmtId="0" fontId="0" fillId="3" borderId="3" xfId="0" applyFill="1" applyBorder="1"/>
    <xf numFmtId="0" fontId="0" fillId="3" borderId="51" xfId="0" applyFill="1" applyBorder="1"/>
    <xf numFmtId="0" fontId="0" fillId="3" borderId="52" xfId="0" applyFill="1" applyBorder="1"/>
    <xf numFmtId="0" fontId="15" fillId="0" borderId="0" xfId="0" applyFont="1"/>
    <xf numFmtId="0" fontId="0" fillId="0" borderId="56" xfId="0" applyBorder="1"/>
    <xf numFmtId="0" fontId="3" fillId="0" borderId="0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5" fillId="0" borderId="50" xfId="0" applyFont="1" applyBorder="1"/>
    <xf numFmtId="0" fontId="15" fillId="0" borderId="3" xfId="0" applyFont="1" applyBorder="1"/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3" fillId="0" borderId="57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3" fillId="0" borderId="58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2" fontId="3" fillId="0" borderId="59" xfId="0" applyNumberFormat="1" applyFont="1" applyBorder="1" applyAlignment="1">
      <alignment horizontal="center" vertical="center" wrapText="1"/>
    </xf>
    <xf numFmtId="0" fontId="0" fillId="0" borderId="9" xfId="0" applyBorder="1" applyAlignment="1"/>
    <xf numFmtId="0" fontId="23" fillId="0" borderId="12" xfId="0" applyFont="1" applyBorder="1" applyAlignment="1">
      <alignment horizontal="left"/>
    </xf>
    <xf numFmtId="0" fontId="24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49" xfId="0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/>
    <xf numFmtId="0" fontId="26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/>
    <xf numFmtId="0" fontId="2" fillId="0" borderId="13" xfId="0" applyFont="1" applyBorder="1"/>
    <xf numFmtId="0" fontId="26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6" fillId="0" borderId="12" xfId="0" applyFont="1" applyBorder="1"/>
    <xf numFmtId="0" fontId="26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0" xfId="0" applyFont="1" applyBorder="1"/>
    <xf numFmtId="0" fontId="0" fillId="0" borderId="60" xfId="0" applyBorder="1"/>
    <xf numFmtId="0" fontId="2" fillId="0" borderId="18" xfId="0" applyFont="1" applyBorder="1"/>
    <xf numFmtId="0" fontId="9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right"/>
    </xf>
    <xf numFmtId="0" fontId="28" fillId="0" borderId="12" xfId="0" applyFont="1" applyBorder="1" applyAlignment="1">
      <alignment vertical="justify" wrapText="1"/>
    </xf>
    <xf numFmtId="0" fontId="28" fillId="0" borderId="0" xfId="0" applyFont="1" applyBorder="1" applyAlignment="1">
      <alignment vertical="justify" wrapText="1"/>
    </xf>
    <xf numFmtId="2" fontId="2" fillId="0" borderId="13" xfId="0" applyNumberFormat="1" applyFont="1" applyBorder="1"/>
    <xf numFmtId="0" fontId="2" fillId="0" borderId="14" xfId="0" applyFont="1" applyBorder="1"/>
    <xf numFmtId="0" fontId="2" fillId="0" borderId="34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1" xfId="0" applyBorder="1"/>
    <xf numFmtId="0" fontId="0" fillId="0" borderId="62" xfId="0" applyBorder="1"/>
    <xf numFmtId="0" fontId="0" fillId="0" borderId="34" xfId="0" applyBorder="1"/>
    <xf numFmtId="0" fontId="0" fillId="0" borderId="63" xfId="0" applyBorder="1"/>
    <xf numFmtId="0" fontId="0" fillId="0" borderId="20" xfId="0" applyBorder="1"/>
    <xf numFmtId="0" fontId="0" fillId="0" borderId="23" xfId="0" applyBorder="1"/>
    <xf numFmtId="0" fontId="0" fillId="0" borderId="53" xfId="0" applyBorder="1"/>
    <xf numFmtId="0" fontId="0" fillId="0" borderId="24" xfId="0" applyBorder="1"/>
    <xf numFmtId="0" fontId="0" fillId="0" borderId="8" xfId="0" applyBorder="1"/>
    <xf numFmtId="0" fontId="0" fillId="0" borderId="54" xfId="0" applyBorder="1"/>
    <xf numFmtId="0" fontId="0" fillId="0" borderId="31" xfId="0" applyBorder="1"/>
    <xf numFmtId="0" fontId="2" fillId="0" borderId="0" xfId="0" applyFont="1" applyAlignment="1"/>
    <xf numFmtId="0" fontId="2" fillId="0" borderId="51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64" xfId="0" applyBorder="1"/>
    <xf numFmtId="0" fontId="0" fillId="0" borderId="64" xfId="0" applyBorder="1" applyAlignment="1">
      <alignment horizontal="center"/>
    </xf>
    <xf numFmtId="0" fontId="22" fillId="0" borderId="50" xfId="0" applyFont="1" applyBorder="1"/>
    <xf numFmtId="0" fontId="31" fillId="0" borderId="0" xfId="0" applyFont="1"/>
    <xf numFmtId="0" fontId="3" fillId="0" borderId="0" xfId="0" applyFont="1" applyBorder="1" applyAlignment="1">
      <alignment horizontal="left"/>
    </xf>
    <xf numFmtId="2" fontId="15" fillId="0" borderId="0" xfId="0" applyNumberFormat="1" applyFont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/>
    </xf>
    <xf numFmtId="2" fontId="17" fillId="0" borderId="65" xfId="0" applyNumberFormat="1" applyFont="1" applyFill="1" applyBorder="1" applyAlignment="1">
      <alignment horizontal="center" vertical="center"/>
    </xf>
    <xf numFmtId="2" fontId="17" fillId="0" borderId="66" xfId="0" applyNumberFormat="1" applyFont="1" applyFill="1" applyBorder="1" applyAlignment="1">
      <alignment horizontal="center" vertical="center"/>
    </xf>
    <xf numFmtId="2" fontId="32" fillId="0" borderId="58" xfId="0" applyNumberFormat="1" applyFont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3" fillId="0" borderId="67" xfId="0" applyNumberFormat="1" applyFont="1" applyBorder="1" applyAlignment="1">
      <alignment horizontal="center" vertical="center"/>
    </xf>
    <xf numFmtId="164" fontId="12" fillId="4" borderId="6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0" fontId="36" fillId="0" borderId="0" xfId="0" applyFont="1"/>
    <xf numFmtId="0" fontId="0" fillId="6" borderId="5" xfId="0" applyFill="1" applyBorder="1" applyProtection="1">
      <protection locked="0"/>
    </xf>
    <xf numFmtId="4" fontId="0" fillId="2" borderId="5" xfId="0" applyNumberFormat="1" applyFill="1" applyBorder="1" applyAlignment="1" applyProtection="1">
      <alignment horizontal="right"/>
      <protection locked="0"/>
    </xf>
    <xf numFmtId="0" fontId="5" fillId="2" borderId="5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2" fontId="12" fillId="4" borderId="66" xfId="0" applyNumberFormat="1" applyFont="1" applyFill="1" applyBorder="1" applyAlignment="1">
      <alignment horizontal="center" vertical="center"/>
    </xf>
    <xf numFmtId="164" fontId="12" fillId="4" borderId="6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5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0" fillId="0" borderId="5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quotePrefix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71" xfId="0" quotePrefix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1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17" fillId="0" borderId="72" xfId="0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6" fillId="0" borderId="12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0" fillId="0" borderId="55" xfId="0" applyBorder="1"/>
    <xf numFmtId="0" fontId="26" fillId="0" borderId="19" xfId="0" applyFont="1" applyBorder="1" applyAlignment="1">
      <alignment horizontal="center" vertical="center" wrapText="1"/>
    </xf>
    <xf numFmtId="0" fontId="0" fillId="0" borderId="61" xfId="0" applyBorder="1"/>
    <xf numFmtId="0" fontId="26" fillId="0" borderId="76" xfId="0" applyFont="1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2" fillId="0" borderId="81" xfId="0" applyFont="1" applyBorder="1" applyAlignment="1">
      <alignment horizontal="justify" vertical="center" wrapText="1"/>
    </xf>
    <xf numFmtId="0" fontId="2" fillId="0" borderId="77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4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 macro="" textlink="">
      <xdr:nvSpPr>
        <xdr:cNvPr id="1100" name="Rectangle 1"/>
        <xdr:cNvSpPr>
          <a:spLocks noChangeArrowheads="1"/>
        </xdr:cNvSpPr>
      </xdr:nvSpPr>
      <xdr:spPr bwMode="auto"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 macro="" textlink="">
      <xdr:nvSpPr>
        <xdr:cNvPr id="1101" name="Rectangle 2"/>
        <xdr:cNvSpPr>
          <a:spLocks noChangeArrowheads="1"/>
        </xdr:cNvSpPr>
      </xdr:nvSpPr>
      <xdr:spPr bwMode="auto"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 macro="" textlink="">
      <xdr:nvSpPr>
        <xdr:cNvPr id="1102" name="Rectangle 3"/>
        <xdr:cNvSpPr>
          <a:spLocks noChangeArrowheads="1"/>
        </xdr:cNvSpPr>
      </xdr:nvSpPr>
      <xdr:spPr bwMode="auto"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 macro="" textlink="">
      <xdr:nvSpPr>
        <xdr:cNvPr id="2224" name="Rectangle 1"/>
        <xdr:cNvSpPr>
          <a:spLocks noChangeArrowheads="1"/>
        </xdr:cNvSpPr>
      </xdr:nvSpPr>
      <xdr:spPr bwMode="auto"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 macro="" textlink="">
      <xdr:nvSpPr>
        <xdr:cNvPr id="2225" name="Rectangle 2"/>
        <xdr:cNvSpPr>
          <a:spLocks noChangeArrowheads="1"/>
        </xdr:cNvSpPr>
      </xdr:nvSpPr>
      <xdr:spPr bwMode="auto"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 macro="" textlink="">
      <xdr:nvSpPr>
        <xdr:cNvPr id="2226" name="Rectangle 3"/>
        <xdr:cNvSpPr>
          <a:spLocks noChangeArrowheads="1"/>
        </xdr:cNvSpPr>
      </xdr:nvSpPr>
      <xdr:spPr bwMode="auto"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 macro="" textlink="">
      <xdr:nvSpPr>
        <xdr:cNvPr id="2227" name="Rectangle 4"/>
        <xdr:cNvSpPr>
          <a:spLocks noChangeArrowheads="1"/>
        </xdr:cNvSpPr>
      </xdr:nvSpPr>
      <xdr:spPr bwMode="auto"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 macro="" textlink="">
      <xdr:nvSpPr>
        <xdr:cNvPr id="2228" name="Rectangle 5"/>
        <xdr:cNvSpPr>
          <a:spLocks noChangeArrowheads="1"/>
        </xdr:cNvSpPr>
      </xdr:nvSpPr>
      <xdr:spPr bwMode="auto"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 macro="" textlink="">
      <xdr:nvSpPr>
        <xdr:cNvPr id="2229" name="Rectangle 6"/>
        <xdr:cNvSpPr>
          <a:spLocks noChangeArrowheads="1"/>
        </xdr:cNvSpPr>
      </xdr:nvSpPr>
      <xdr:spPr bwMode="auto"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 macro="" textlink="">
      <xdr:nvSpPr>
        <xdr:cNvPr id="2230" name="Rectangle 7"/>
        <xdr:cNvSpPr>
          <a:spLocks noChangeArrowheads="1"/>
        </xdr:cNvSpPr>
      </xdr:nvSpPr>
      <xdr:spPr bwMode="auto"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opLeftCell="A22" workbookViewId="0">
      <selection activeCell="D44" sqref="D44"/>
    </sheetView>
  </sheetViews>
  <sheetFormatPr defaultRowHeight="12.75"/>
  <cols>
    <col min="2" max="2" width="49.140625" bestFit="1" customWidth="1"/>
  </cols>
  <sheetData>
    <row r="1" spans="1:6">
      <c r="A1" s="277" t="s">
        <v>0</v>
      </c>
      <c r="B1" s="277"/>
      <c r="C1" s="277"/>
      <c r="D1" s="277"/>
      <c r="E1" s="277"/>
      <c r="F1" s="277"/>
    </row>
    <row r="2" spans="1:6">
      <c r="A2" s="277" t="s">
        <v>1</v>
      </c>
      <c r="B2" s="277"/>
      <c r="C2" s="277"/>
      <c r="D2" s="277"/>
      <c r="E2" s="277"/>
      <c r="F2" s="277"/>
    </row>
    <row r="6" spans="1:6">
      <c r="B6" s="2" t="s">
        <v>2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31</v>
      </c>
      <c r="E7" s="5" t="s">
        <v>6</v>
      </c>
    </row>
    <row r="8" spans="1:6">
      <c r="B8" s="6" t="s">
        <v>512</v>
      </c>
      <c r="C8" s="6">
        <v>11.1</v>
      </c>
      <c r="D8" s="6">
        <v>0.46</v>
      </c>
      <c r="E8" s="7">
        <f t="shared" ref="E8:E14" si="0">C8*D8</f>
        <v>5.1059999999999999</v>
      </c>
    </row>
    <row r="9" spans="1:6">
      <c r="B9" s="6" t="s">
        <v>513</v>
      </c>
      <c r="C9" s="6">
        <v>6.19</v>
      </c>
      <c r="D9" s="6">
        <v>0.47</v>
      </c>
      <c r="E9" s="7">
        <f t="shared" si="0"/>
        <v>2.9093</v>
      </c>
    </row>
    <row r="10" spans="1:6">
      <c r="B10" s="6" t="s">
        <v>514</v>
      </c>
      <c r="C10" s="6">
        <v>1.59</v>
      </c>
      <c r="D10" s="6">
        <v>0.48</v>
      </c>
      <c r="E10" s="7">
        <f t="shared" si="0"/>
        <v>0.76319999999999999</v>
      </c>
    </row>
    <row r="11" spans="1:6">
      <c r="B11" s="6"/>
      <c r="C11" s="6"/>
      <c r="D11" s="6"/>
      <c r="E11" s="7">
        <f t="shared" si="0"/>
        <v>0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D15" s="8" t="s">
        <v>7</v>
      </c>
      <c r="E15" s="9">
        <f>SUM(E8:E14)</f>
        <v>8.7784999999999993</v>
      </c>
    </row>
    <row r="17" spans="2: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>
      <c r="B19" s="6"/>
      <c r="C19" s="6"/>
      <c r="D19" s="6"/>
      <c r="E19" s="7">
        <f>C19*D19</f>
        <v>0</v>
      </c>
    </row>
    <row r="20" spans="2:5">
      <c r="B20" s="6"/>
      <c r="C20" s="6"/>
      <c r="D20" s="6"/>
      <c r="E20" s="7">
        <f>C20*D20</f>
        <v>0</v>
      </c>
    </row>
    <row r="21" spans="2:5">
      <c r="B21" s="6"/>
      <c r="C21" s="6"/>
      <c r="D21" s="6"/>
      <c r="E21" s="7">
        <f>C21*D21</f>
        <v>0</v>
      </c>
    </row>
    <row r="22" spans="2:5">
      <c r="D22" s="8" t="s">
        <v>7</v>
      </c>
      <c r="E22" s="9">
        <f>SUM(E19:E21)</f>
        <v>0</v>
      </c>
    </row>
    <row r="24" spans="2: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>
      <c r="B26" s="6"/>
      <c r="C26" s="6"/>
      <c r="D26" s="6"/>
      <c r="E26" s="7">
        <f>C26*D26</f>
        <v>0</v>
      </c>
    </row>
    <row r="27" spans="2:5">
      <c r="B27" s="6"/>
      <c r="C27" s="6"/>
      <c r="D27" s="6"/>
      <c r="E27" s="7">
        <f>C27*D27</f>
        <v>0</v>
      </c>
    </row>
    <row r="28" spans="2:5">
      <c r="B28" s="6"/>
      <c r="C28" s="6"/>
      <c r="D28" s="6"/>
      <c r="E28" s="7">
        <f>C28*D28</f>
        <v>0</v>
      </c>
    </row>
    <row r="29" spans="2:5">
      <c r="D29" s="8" t="s">
        <v>7</v>
      </c>
      <c r="E29" s="9">
        <f>SUM(E26:E28)</f>
        <v>0</v>
      </c>
    </row>
    <row r="31" spans="2:5">
      <c r="B31" s="2" t="s">
        <v>10</v>
      </c>
      <c r="C31" s="3" t="s">
        <v>11</v>
      </c>
      <c r="D31" s="3" t="s">
        <v>12</v>
      </c>
      <c r="E31" s="3" t="s">
        <v>13</v>
      </c>
    </row>
    <row r="32" spans="2:5">
      <c r="B32" s="10" t="s">
        <v>14</v>
      </c>
      <c r="C32" s="5" t="s">
        <v>15</v>
      </c>
      <c r="D32" s="5" t="s">
        <v>16</v>
      </c>
      <c r="E32" s="5" t="s">
        <v>6</v>
      </c>
    </row>
    <row r="33" spans="2:5">
      <c r="B33" s="6"/>
      <c r="C33" s="6"/>
      <c r="D33" s="6"/>
      <c r="E33" s="7">
        <f>C33*D33</f>
        <v>0</v>
      </c>
    </row>
    <row r="34" spans="2:5">
      <c r="B34" s="6"/>
      <c r="C34" s="6"/>
      <c r="D34" s="6"/>
      <c r="E34" s="7">
        <f>C34*D34</f>
        <v>0</v>
      </c>
    </row>
    <row r="35" spans="2:5">
      <c r="B35" s="6"/>
      <c r="C35" s="6"/>
      <c r="D35" s="6"/>
      <c r="E35" s="7">
        <f>C35*D35</f>
        <v>0</v>
      </c>
    </row>
    <row r="36" spans="2:5">
      <c r="D36" s="8" t="s">
        <v>7</v>
      </c>
      <c r="E36" s="9">
        <f>SUM(E33:E35)</f>
        <v>0</v>
      </c>
    </row>
    <row r="38" spans="2:5">
      <c r="B38" s="2" t="s">
        <v>17</v>
      </c>
      <c r="C38" s="3" t="s">
        <v>18</v>
      </c>
      <c r="D38" s="3" t="s">
        <v>12</v>
      </c>
      <c r="E38" s="3" t="s">
        <v>13</v>
      </c>
    </row>
    <row r="39" spans="2:5">
      <c r="B39" s="4" t="s">
        <v>19</v>
      </c>
      <c r="C39" s="5" t="s">
        <v>15</v>
      </c>
      <c r="D39" s="5" t="s">
        <v>16</v>
      </c>
      <c r="E39" s="5" t="s">
        <v>6</v>
      </c>
    </row>
    <row r="40" spans="2:5">
      <c r="B40" s="8" t="s">
        <v>20</v>
      </c>
      <c r="C40" s="271"/>
      <c r="D40" s="271"/>
      <c r="E40" s="7">
        <f t="shared" ref="E40:E48" si="1">C40*D40</f>
        <v>0</v>
      </c>
    </row>
    <row r="41" spans="2:5">
      <c r="B41" s="8" t="s">
        <v>511</v>
      </c>
      <c r="C41" s="271"/>
      <c r="D41" s="271"/>
      <c r="E41" s="7">
        <f t="shared" si="1"/>
        <v>0</v>
      </c>
    </row>
    <row r="42" spans="2:5">
      <c r="B42" s="8" t="s">
        <v>21</v>
      </c>
      <c r="C42" s="6">
        <v>7.1</v>
      </c>
      <c r="D42" s="6">
        <v>0.35</v>
      </c>
      <c r="E42" s="7">
        <f t="shared" si="1"/>
        <v>2.4849999999999999</v>
      </c>
    </row>
    <row r="43" spans="2:5">
      <c r="B43" s="8" t="s">
        <v>22</v>
      </c>
      <c r="C43" s="6">
        <v>7.1</v>
      </c>
      <c r="D43" s="6">
        <v>0.85</v>
      </c>
      <c r="E43" s="7">
        <f t="shared" si="1"/>
        <v>6.0349999999999993</v>
      </c>
    </row>
    <row r="44" spans="2:5">
      <c r="B44" s="8" t="s">
        <v>23</v>
      </c>
      <c r="C44" s="271"/>
      <c r="D44" s="271"/>
      <c r="E44" s="7">
        <f t="shared" si="1"/>
        <v>0</v>
      </c>
    </row>
    <row r="45" spans="2:5">
      <c r="B45" s="8" t="s">
        <v>24</v>
      </c>
      <c r="C45" s="6">
        <v>2.63</v>
      </c>
      <c r="D45" s="6">
        <v>0.25</v>
      </c>
      <c r="E45" s="7">
        <f t="shared" si="1"/>
        <v>0.65749999999999997</v>
      </c>
    </row>
    <row r="46" spans="2:5">
      <c r="B46" s="8" t="s">
        <v>25</v>
      </c>
      <c r="C46" s="271"/>
      <c r="D46" s="271"/>
      <c r="E46" s="7">
        <f t="shared" si="1"/>
        <v>0</v>
      </c>
    </row>
    <row r="47" spans="2:5">
      <c r="B47" s="11" t="s">
        <v>26</v>
      </c>
      <c r="C47" s="6">
        <v>0</v>
      </c>
      <c r="D47" s="6">
        <v>0</v>
      </c>
      <c r="E47" s="7">
        <f t="shared" si="1"/>
        <v>0</v>
      </c>
    </row>
    <row r="48" spans="2:5">
      <c r="B48" s="11" t="s">
        <v>27</v>
      </c>
      <c r="C48" s="271"/>
      <c r="D48" s="271"/>
      <c r="E48" s="7">
        <f t="shared" si="1"/>
        <v>0</v>
      </c>
    </row>
    <row r="49" spans="2:5">
      <c r="B49" s="12"/>
      <c r="D49" s="13" t="s">
        <v>7</v>
      </c>
      <c r="E49" s="14">
        <f>SUM(E40:E48)</f>
        <v>9.1775000000000002</v>
      </c>
    </row>
    <row r="50" spans="2: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17.956</v>
      </c>
    </row>
    <row r="53" spans="2:5">
      <c r="B53" s="12"/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topLeftCell="A4" workbookViewId="0">
      <selection activeCell="H14" sqref="H14"/>
    </sheetView>
  </sheetViews>
  <sheetFormatPr defaultRowHeight="12.75"/>
  <sheetData>
    <row r="1" spans="1:15">
      <c r="A1" s="277" t="s">
        <v>248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>
      <c r="A2" s="277" t="s">
        <v>249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80" t="s">
        <v>250</v>
      </c>
      <c r="G5" s="280"/>
      <c r="H5" s="280"/>
      <c r="I5" s="280"/>
      <c r="J5" s="280"/>
      <c r="K5" s="280"/>
      <c r="L5" s="280"/>
      <c r="M5" s="280"/>
    </row>
    <row r="7" spans="1:15">
      <c r="A7" t="s">
        <v>120</v>
      </c>
      <c r="F7" s="274" t="s">
        <v>377</v>
      </c>
      <c r="G7" s="274" t="s">
        <v>381</v>
      </c>
      <c r="H7" s="274" t="s">
        <v>380</v>
      </c>
      <c r="I7" s="154" t="s">
        <v>251</v>
      </c>
      <c r="J7" s="154" t="s">
        <v>251</v>
      </c>
      <c r="K7" s="154" t="s">
        <v>251</v>
      </c>
      <c r="L7" s="154" t="s">
        <v>251</v>
      </c>
      <c r="M7" s="154" t="s">
        <v>251</v>
      </c>
    </row>
    <row r="9" spans="1:15" ht="14.25">
      <c r="A9" t="s">
        <v>252</v>
      </c>
      <c r="F9" s="6">
        <v>11.1</v>
      </c>
      <c r="G9" s="6">
        <v>6.19</v>
      </c>
      <c r="H9" s="6">
        <v>1.59</v>
      </c>
      <c r="I9" s="6"/>
      <c r="J9" s="6"/>
      <c r="K9" s="6"/>
      <c r="L9" s="6"/>
      <c r="M9" s="6"/>
    </row>
    <row r="11" spans="1:15">
      <c r="F11" s="101" t="s">
        <v>64</v>
      </c>
      <c r="G11" s="101" t="s">
        <v>64</v>
      </c>
      <c r="H11" s="101" t="s">
        <v>64</v>
      </c>
      <c r="I11" s="101" t="s">
        <v>64</v>
      </c>
      <c r="J11" s="101" t="s">
        <v>64</v>
      </c>
      <c r="K11" s="101" t="s">
        <v>64</v>
      </c>
      <c r="L11" s="101" t="s">
        <v>64</v>
      </c>
      <c r="M11" s="101" t="s">
        <v>64</v>
      </c>
    </row>
    <row r="13" spans="1:15" ht="14.25">
      <c r="A13" t="s">
        <v>253</v>
      </c>
      <c r="F13" s="6">
        <f>FCIV.1a!D8</f>
        <v>0.46</v>
      </c>
      <c r="G13" s="6">
        <f>FCIV.1a!D9</f>
        <v>0.47</v>
      </c>
      <c r="H13" s="6">
        <f>FCIV.1a!D10</f>
        <v>0.48</v>
      </c>
      <c r="I13" s="6"/>
      <c r="J13" s="6"/>
      <c r="K13" s="6"/>
      <c r="L13" s="6"/>
      <c r="M13" s="6"/>
    </row>
    <row r="15" spans="1:15">
      <c r="F15" s="101" t="s">
        <v>64</v>
      </c>
      <c r="G15" s="101" t="s">
        <v>64</v>
      </c>
      <c r="H15" s="101" t="s">
        <v>64</v>
      </c>
      <c r="I15" s="101" t="s">
        <v>64</v>
      </c>
      <c r="J15" s="101" t="s">
        <v>64</v>
      </c>
      <c r="K15" s="101" t="s">
        <v>64</v>
      </c>
      <c r="L15" s="101" t="s">
        <v>64</v>
      </c>
      <c r="M15" s="101" t="s">
        <v>64</v>
      </c>
    </row>
    <row r="17" spans="1:14">
      <c r="A17" t="s">
        <v>254</v>
      </c>
      <c r="F17" s="6">
        <v>0.4</v>
      </c>
      <c r="G17" s="6">
        <v>0.4</v>
      </c>
      <c r="H17" s="6">
        <v>0.4</v>
      </c>
      <c r="I17" s="6"/>
      <c r="J17" s="6"/>
      <c r="K17" s="6"/>
      <c r="L17" s="6"/>
      <c r="M17" s="6"/>
    </row>
    <row r="19" spans="1:14">
      <c r="F19" s="101" t="s">
        <v>67</v>
      </c>
      <c r="G19" s="101" t="s">
        <v>67</v>
      </c>
      <c r="H19" s="101" t="s">
        <v>67</v>
      </c>
      <c r="I19" s="101" t="s">
        <v>67</v>
      </c>
      <c r="J19" s="101" t="s">
        <v>67</v>
      </c>
      <c r="K19" s="101" t="s">
        <v>67</v>
      </c>
      <c r="L19" s="101" t="s">
        <v>67</v>
      </c>
      <c r="M19" s="101" t="s">
        <v>67</v>
      </c>
    </row>
    <row r="21" spans="1:14">
      <c r="A21" t="s">
        <v>255</v>
      </c>
      <c r="B21" t="s">
        <v>6</v>
      </c>
      <c r="F21" s="7">
        <f>F9*F13*F17</f>
        <v>2.0424000000000002</v>
      </c>
      <c r="G21" s="7">
        <f t="shared" ref="G21:M21" si="0">G9*G13*G17</f>
        <v>1.1637200000000001</v>
      </c>
      <c r="H21" s="7">
        <f t="shared" si="0"/>
        <v>0.30528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1:14">
      <c r="F23" s="101" t="s">
        <v>64</v>
      </c>
      <c r="G23" s="101" t="s">
        <v>64</v>
      </c>
      <c r="H23" s="101" t="s">
        <v>64</v>
      </c>
      <c r="I23" s="101" t="s">
        <v>64</v>
      </c>
      <c r="J23" s="101" t="s">
        <v>64</v>
      </c>
      <c r="K23" s="101" t="s">
        <v>64</v>
      </c>
      <c r="L23" s="101" t="s">
        <v>64</v>
      </c>
      <c r="M23" s="101" t="s">
        <v>64</v>
      </c>
    </row>
    <row r="25" spans="1:14">
      <c r="A25" t="s">
        <v>256</v>
      </c>
      <c r="F25" s="6">
        <v>330</v>
      </c>
      <c r="G25" s="6">
        <v>470</v>
      </c>
      <c r="H25" s="6">
        <v>400</v>
      </c>
      <c r="I25" s="6"/>
      <c r="J25" s="6"/>
      <c r="K25" s="6"/>
      <c r="L25" s="6"/>
      <c r="M25" s="6"/>
    </row>
    <row r="26" spans="1:14" ht="14.25">
      <c r="A26" t="s">
        <v>257</v>
      </c>
    </row>
    <row r="27" spans="1:14">
      <c r="F27" s="101" t="s">
        <v>64</v>
      </c>
      <c r="G27" s="101" t="s">
        <v>64</v>
      </c>
      <c r="H27" s="101" t="s">
        <v>64</v>
      </c>
      <c r="I27" s="101" t="s">
        <v>64</v>
      </c>
      <c r="J27" s="101" t="s">
        <v>64</v>
      </c>
      <c r="K27" s="101" t="s">
        <v>64</v>
      </c>
      <c r="L27" s="101" t="s">
        <v>64</v>
      </c>
      <c r="M27" s="101" t="s">
        <v>64</v>
      </c>
    </row>
    <row r="29" spans="1:14">
      <c r="F29" s="155">
        <v>0.04</v>
      </c>
      <c r="G29" s="155">
        <v>0.04</v>
      </c>
      <c r="H29" s="155">
        <v>0.04</v>
      </c>
      <c r="I29" s="155">
        <v>0.04</v>
      </c>
      <c r="J29" s="155">
        <v>0.04</v>
      </c>
      <c r="K29" s="155">
        <v>0.04</v>
      </c>
      <c r="L29" s="155">
        <v>0.04</v>
      </c>
      <c r="M29" s="155">
        <v>0.04</v>
      </c>
    </row>
    <row r="31" spans="1:14">
      <c r="F31" s="101" t="s">
        <v>67</v>
      </c>
      <c r="G31" s="101" t="s">
        <v>67</v>
      </c>
      <c r="H31" s="101" t="s">
        <v>67</v>
      </c>
      <c r="I31" s="101" t="s">
        <v>67</v>
      </c>
      <c r="J31" s="101" t="s">
        <v>67</v>
      </c>
      <c r="K31" s="101" t="s">
        <v>67</v>
      </c>
      <c r="L31" s="101" t="s">
        <v>67</v>
      </c>
      <c r="M31" s="101" t="s">
        <v>67</v>
      </c>
    </row>
    <row r="32" spans="1:14" ht="13.5" thickBot="1">
      <c r="N32" s="1" t="s">
        <v>7</v>
      </c>
    </row>
    <row r="33" spans="1:15" ht="13.5" thickBot="1">
      <c r="A33" s="16" t="s">
        <v>258</v>
      </c>
      <c r="F33" s="9">
        <f>F21*F25*F29</f>
        <v>26.959680000000002</v>
      </c>
      <c r="G33" s="9">
        <f t="shared" ref="G33:M33" si="1">G21*G25*G29</f>
        <v>21.877936000000002</v>
      </c>
      <c r="H33" s="9">
        <f t="shared" si="1"/>
        <v>4.8844799999999999</v>
      </c>
      <c r="I33" s="9">
        <f t="shared" si="1"/>
        <v>0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6">
        <f>SUM(F33:M33)</f>
        <v>53.722096000000008</v>
      </c>
      <c r="O33" s="1" t="s">
        <v>240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selection activeCell="F14" sqref="F14"/>
    </sheetView>
  </sheetViews>
  <sheetFormatPr defaultRowHeight="12.75"/>
  <cols>
    <col min="5" max="5" width="12.7109375" customWidth="1"/>
  </cols>
  <sheetData>
    <row r="1" spans="1:15">
      <c r="A1" s="277" t="s">
        <v>259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>
      <c r="A2" s="277" t="s">
        <v>260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80" t="s">
        <v>261</v>
      </c>
      <c r="G5" s="280"/>
      <c r="H5" s="280"/>
      <c r="I5" s="280"/>
      <c r="J5" s="280"/>
      <c r="K5" s="280"/>
      <c r="L5" s="280"/>
      <c r="M5" s="280"/>
    </row>
    <row r="7" spans="1:15">
      <c r="A7" t="s">
        <v>120</v>
      </c>
      <c r="F7" s="274" t="s">
        <v>522</v>
      </c>
      <c r="G7" s="274" t="s">
        <v>523</v>
      </c>
      <c r="H7" s="274" t="s">
        <v>381</v>
      </c>
      <c r="I7" s="154" t="s">
        <v>251</v>
      </c>
      <c r="J7" s="154" t="s">
        <v>251</v>
      </c>
      <c r="K7" s="154" t="s">
        <v>251</v>
      </c>
      <c r="L7" s="154" t="s">
        <v>251</v>
      </c>
      <c r="M7" s="154" t="s">
        <v>251</v>
      </c>
    </row>
    <row r="9" spans="1:15" ht="14.25">
      <c r="A9" t="s">
        <v>252</v>
      </c>
      <c r="F9" s="6">
        <v>0.1</v>
      </c>
      <c r="G9" s="6">
        <v>0.72</v>
      </c>
      <c r="H9" s="6">
        <v>0.25</v>
      </c>
      <c r="I9" s="6"/>
      <c r="J9" s="6"/>
      <c r="K9" s="6"/>
      <c r="L9" s="6"/>
      <c r="M9" s="6"/>
    </row>
    <row r="11" spans="1:15">
      <c r="F11" s="101" t="s">
        <v>64</v>
      </c>
      <c r="G11" s="101" t="s">
        <v>64</v>
      </c>
      <c r="H11" s="101" t="s">
        <v>64</v>
      </c>
      <c r="I11" s="101" t="s">
        <v>64</v>
      </c>
      <c r="J11" s="101" t="s">
        <v>64</v>
      </c>
      <c r="K11" s="101" t="s">
        <v>64</v>
      </c>
      <c r="L11" s="101" t="s">
        <v>64</v>
      </c>
      <c r="M11" s="101" t="s">
        <v>64</v>
      </c>
    </row>
    <row r="13" spans="1:15">
      <c r="A13" t="s">
        <v>262</v>
      </c>
      <c r="F13" s="6">
        <v>0.49</v>
      </c>
      <c r="G13" s="6">
        <v>0.49</v>
      </c>
      <c r="H13" s="6">
        <v>0.49</v>
      </c>
      <c r="I13" s="6"/>
      <c r="J13" s="6"/>
      <c r="K13" s="6"/>
      <c r="L13" s="6"/>
      <c r="M13" s="6"/>
    </row>
    <row r="14" spans="1:15">
      <c r="A14" s="28" t="s">
        <v>263</v>
      </c>
      <c r="B14" s="28"/>
      <c r="C14" s="28"/>
    </row>
    <row r="15" spans="1:15">
      <c r="F15" s="101" t="s">
        <v>64</v>
      </c>
      <c r="G15" s="101" t="s">
        <v>64</v>
      </c>
      <c r="H15" s="101" t="s">
        <v>64</v>
      </c>
      <c r="I15" s="101" t="s">
        <v>64</v>
      </c>
      <c r="J15" s="101" t="s">
        <v>64</v>
      </c>
      <c r="K15" s="101" t="s">
        <v>64</v>
      </c>
      <c r="L15" s="101" t="s">
        <v>64</v>
      </c>
      <c r="M15" s="101" t="s">
        <v>64</v>
      </c>
    </row>
    <row r="17" spans="1:15">
      <c r="A17" t="s">
        <v>264</v>
      </c>
      <c r="F17" s="6">
        <v>0.56999999999999995</v>
      </c>
      <c r="G17" s="6">
        <v>0.65</v>
      </c>
      <c r="H17" s="6">
        <v>0.56999999999999995</v>
      </c>
      <c r="I17" s="6"/>
      <c r="J17" s="6"/>
      <c r="K17" s="6"/>
      <c r="L17" s="6"/>
      <c r="M17" s="6"/>
    </row>
    <row r="19" spans="1:15">
      <c r="F19" s="101" t="s">
        <v>64</v>
      </c>
      <c r="G19" s="101" t="s">
        <v>64</v>
      </c>
      <c r="H19" s="101" t="s">
        <v>64</v>
      </c>
      <c r="I19" s="101" t="s">
        <v>64</v>
      </c>
      <c r="J19" s="101" t="s">
        <v>64</v>
      </c>
      <c r="K19" s="101" t="s">
        <v>64</v>
      </c>
      <c r="L19" s="101" t="s">
        <v>64</v>
      </c>
      <c r="M19" s="101" t="s">
        <v>64</v>
      </c>
    </row>
    <row r="21" spans="1:15">
      <c r="A21" t="s">
        <v>265</v>
      </c>
      <c r="F21" s="6">
        <v>0.72</v>
      </c>
      <c r="G21" s="6">
        <v>0.72</v>
      </c>
      <c r="H21" s="6">
        <v>0.43</v>
      </c>
      <c r="I21" s="6"/>
      <c r="J21" s="6"/>
      <c r="K21" s="6"/>
      <c r="L21" s="6"/>
      <c r="M21" s="6"/>
    </row>
    <row r="23" spans="1:15">
      <c r="F23" s="101" t="s">
        <v>64</v>
      </c>
      <c r="G23" s="101" t="s">
        <v>64</v>
      </c>
      <c r="H23" s="101" t="s">
        <v>64</v>
      </c>
      <c r="I23" s="101" t="s">
        <v>64</v>
      </c>
      <c r="J23" s="101" t="s">
        <v>64</v>
      </c>
      <c r="K23" s="101" t="s">
        <v>64</v>
      </c>
      <c r="L23" s="101" t="s">
        <v>64</v>
      </c>
      <c r="M23" s="101" t="s">
        <v>64</v>
      </c>
    </row>
    <row r="25" spans="1:15">
      <c r="A25" t="s">
        <v>266</v>
      </c>
      <c r="F25" s="6">
        <v>0.9</v>
      </c>
      <c r="G25" s="6">
        <v>0.9</v>
      </c>
      <c r="H25" s="6">
        <v>0.9</v>
      </c>
      <c r="I25" s="6"/>
      <c r="J25" s="6"/>
      <c r="K25" s="6"/>
      <c r="L25" s="6"/>
      <c r="M25" s="6"/>
    </row>
    <row r="26" spans="1:15">
      <c r="F26" s="51"/>
      <c r="G26" s="51"/>
      <c r="H26" s="51"/>
      <c r="I26" s="51"/>
      <c r="J26" s="51"/>
      <c r="K26" s="51"/>
      <c r="L26" s="51"/>
      <c r="M26" s="51"/>
      <c r="N26" s="157"/>
      <c r="O26" s="157"/>
    </row>
    <row r="27" spans="1:15">
      <c r="F27" s="101" t="s">
        <v>67</v>
      </c>
      <c r="G27" s="101" t="s">
        <v>67</v>
      </c>
      <c r="H27" s="101" t="s">
        <v>67</v>
      </c>
      <c r="I27" s="101" t="s">
        <v>67</v>
      </c>
      <c r="J27" s="101" t="s">
        <v>67</v>
      </c>
      <c r="K27" s="101" t="s">
        <v>67</v>
      </c>
      <c r="L27" s="101" t="s">
        <v>67</v>
      </c>
      <c r="M27" s="101" t="s">
        <v>67</v>
      </c>
    </row>
    <row r="29" spans="1:15">
      <c r="A29" t="s">
        <v>267</v>
      </c>
      <c r="F29" s="7">
        <f>F9*F13*F17*F21*F25</f>
        <v>1.8098639999999999E-2</v>
      </c>
      <c r="G29" s="7">
        <f t="shared" ref="G29:M29" si="0">G9*G13*G17*G21*G25</f>
        <v>0.14859935999999999</v>
      </c>
      <c r="H29" s="7">
        <f t="shared" si="0"/>
        <v>2.7022274999999998E-2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1:15">
      <c r="F31" s="101" t="s">
        <v>64</v>
      </c>
      <c r="G31" s="101" t="s">
        <v>64</v>
      </c>
      <c r="H31" s="101" t="s">
        <v>64</v>
      </c>
      <c r="I31" s="101" t="s">
        <v>64</v>
      </c>
      <c r="J31" s="101" t="s">
        <v>64</v>
      </c>
      <c r="K31" s="101" t="s">
        <v>64</v>
      </c>
      <c r="L31" s="101" t="s">
        <v>64</v>
      </c>
      <c r="M31" s="101" t="s">
        <v>64</v>
      </c>
    </row>
    <row r="33" spans="1:15">
      <c r="A33" t="s">
        <v>256</v>
      </c>
      <c r="F33" s="6">
        <v>330</v>
      </c>
      <c r="G33" s="6">
        <v>330</v>
      </c>
      <c r="H33" s="6">
        <v>470</v>
      </c>
      <c r="I33" s="6"/>
      <c r="J33" s="6"/>
      <c r="K33" s="6"/>
      <c r="L33" s="6"/>
      <c r="M33" s="6"/>
    </row>
    <row r="34" spans="1:15">
      <c r="A34" t="s">
        <v>268</v>
      </c>
    </row>
    <row r="35" spans="1:15">
      <c r="F35" s="101" t="s">
        <v>67</v>
      </c>
      <c r="G35" s="101" t="s">
        <v>67</v>
      </c>
      <c r="H35" s="101" t="s">
        <v>67</v>
      </c>
      <c r="I35" s="101" t="s">
        <v>67</v>
      </c>
      <c r="J35" s="101" t="s">
        <v>67</v>
      </c>
      <c r="K35" s="101" t="s">
        <v>67</v>
      </c>
      <c r="L35" s="101" t="s">
        <v>67</v>
      </c>
      <c r="M35" s="101" t="s">
        <v>67</v>
      </c>
    </row>
    <row r="36" spans="1:15" ht="13.5" thickBot="1">
      <c r="N36" s="1" t="s">
        <v>7</v>
      </c>
    </row>
    <row r="37" spans="1:15" ht="13.5" thickBot="1">
      <c r="A37" s="16" t="s">
        <v>269</v>
      </c>
      <c r="F37" s="9">
        <f>F29*F33</f>
        <v>5.9725511999999998</v>
      </c>
      <c r="G37" s="9">
        <f t="shared" ref="G37:M37" si="1">G29*G33</f>
        <v>49.037788799999994</v>
      </c>
      <c r="H37" s="9">
        <f t="shared" si="1"/>
        <v>12.700469249999999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6">
        <f>SUM(F37:M37)</f>
        <v>67.710809249999997</v>
      </c>
      <c r="O37" s="1" t="s">
        <v>270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topLeftCell="A31" workbookViewId="0">
      <selection activeCell="H19" sqref="H19"/>
    </sheetView>
  </sheetViews>
  <sheetFormatPr defaultRowHeight="12.75"/>
  <sheetData>
    <row r="1" spans="1:11">
      <c r="A1" s="277" t="s">
        <v>271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>
      <c r="A2" s="277" t="s">
        <v>151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>
      <c r="B6" s="138"/>
      <c r="C6" s="63"/>
      <c r="D6" s="63"/>
      <c r="E6" s="63"/>
      <c r="F6" s="63"/>
      <c r="G6" s="63"/>
      <c r="H6" s="63"/>
      <c r="I6" s="140"/>
    </row>
    <row r="7" spans="1:11" ht="14.25">
      <c r="B7" s="141" t="s">
        <v>272</v>
      </c>
      <c r="C7" s="35"/>
      <c r="D7" s="35"/>
      <c r="E7" s="35"/>
      <c r="F7" s="35"/>
      <c r="G7" s="35"/>
      <c r="H7" s="61">
        <f>FCIV.1e!H31</f>
        <v>4</v>
      </c>
      <c r="I7" s="143"/>
    </row>
    <row r="8" spans="1:11">
      <c r="B8" s="141" t="s">
        <v>153</v>
      </c>
      <c r="C8" s="35"/>
      <c r="D8" s="35"/>
      <c r="E8" s="35"/>
      <c r="F8" s="35"/>
      <c r="G8" s="35"/>
      <c r="H8" s="35"/>
      <c r="I8" s="143"/>
    </row>
    <row r="9" spans="1:11">
      <c r="B9" s="141"/>
      <c r="C9" s="35"/>
      <c r="D9" s="35"/>
      <c r="E9" s="35"/>
      <c r="F9" s="35"/>
      <c r="G9" s="35"/>
      <c r="H9" s="38" t="s">
        <v>64</v>
      </c>
      <c r="I9" s="143"/>
    </row>
    <row r="10" spans="1:11">
      <c r="B10" s="141"/>
      <c r="C10" s="35"/>
      <c r="D10" s="35"/>
      <c r="E10" s="35"/>
      <c r="F10" s="35"/>
      <c r="G10" s="35"/>
      <c r="H10" s="35"/>
      <c r="I10" s="143"/>
    </row>
    <row r="11" spans="1:11">
      <c r="B11" s="141" t="s">
        <v>216</v>
      </c>
      <c r="C11" s="35"/>
      <c r="D11" s="35"/>
      <c r="E11" s="35"/>
      <c r="F11" s="35"/>
      <c r="G11" s="35"/>
      <c r="H11" s="8">
        <f>FCIV.1d!G5</f>
        <v>35.159999999999997</v>
      </c>
      <c r="I11" s="143"/>
    </row>
    <row r="12" spans="1:11">
      <c r="B12" s="141"/>
      <c r="C12" s="35"/>
      <c r="D12" s="35"/>
      <c r="E12" s="35"/>
      <c r="F12" s="35"/>
      <c r="G12" s="35"/>
      <c r="H12" s="35"/>
      <c r="I12" s="143"/>
    </row>
    <row r="13" spans="1:11">
      <c r="B13" s="141"/>
      <c r="C13" s="35"/>
      <c r="D13" s="35"/>
      <c r="E13" s="35"/>
      <c r="F13" s="35"/>
      <c r="G13" s="35"/>
      <c r="H13" s="38" t="s">
        <v>64</v>
      </c>
      <c r="I13" s="143"/>
    </row>
    <row r="14" spans="1:11">
      <c r="B14" s="141"/>
      <c r="C14" s="35"/>
      <c r="D14" s="35"/>
      <c r="E14" s="35"/>
      <c r="F14" s="35"/>
      <c r="G14" s="35"/>
      <c r="H14" s="35"/>
      <c r="I14" s="143"/>
    </row>
    <row r="15" spans="1:11">
      <c r="B15" s="141"/>
      <c r="C15" s="35"/>
      <c r="D15" s="35"/>
      <c r="E15" s="35"/>
      <c r="F15" s="35"/>
      <c r="G15" s="35"/>
      <c r="H15" s="36">
        <v>2.9279999999999999</v>
      </c>
      <c r="I15" s="143"/>
    </row>
    <row r="16" spans="1:11">
      <c r="B16" s="141"/>
      <c r="C16" s="35"/>
      <c r="D16" s="35"/>
      <c r="E16" s="35"/>
      <c r="F16" s="35"/>
      <c r="G16" s="35"/>
      <c r="H16" s="36"/>
      <c r="I16" s="143"/>
    </row>
    <row r="17" spans="1:11">
      <c r="B17" s="141"/>
      <c r="C17" s="35"/>
      <c r="D17" s="35"/>
      <c r="E17" s="35"/>
      <c r="F17" s="35"/>
      <c r="G17" s="35"/>
      <c r="H17" s="38" t="s">
        <v>67</v>
      </c>
      <c r="I17" s="143"/>
    </row>
    <row r="18" spans="1:11" ht="13.5" thickBot="1">
      <c r="B18" s="141"/>
      <c r="C18" s="35"/>
      <c r="D18" s="35"/>
      <c r="E18" s="35"/>
      <c r="F18" s="35"/>
      <c r="G18" s="35"/>
      <c r="H18" s="35"/>
      <c r="I18" s="143"/>
    </row>
    <row r="19" spans="1:11" ht="13.5" thickBot="1">
      <c r="A19" s="159"/>
      <c r="B19" s="145" t="s">
        <v>273</v>
      </c>
      <c r="C19" s="35"/>
      <c r="D19" s="35"/>
      <c r="E19" s="35"/>
      <c r="F19" s="35"/>
      <c r="G19" s="35"/>
      <c r="H19" s="160">
        <f>H7*H11*H15</f>
        <v>411.79391999999996</v>
      </c>
      <c r="I19" s="161" t="s">
        <v>270</v>
      </c>
    </row>
    <row r="20" spans="1:11">
      <c r="B20" s="4"/>
      <c r="C20" s="146"/>
      <c r="D20" s="146"/>
      <c r="E20" s="146"/>
      <c r="F20" s="146"/>
      <c r="G20" s="146"/>
      <c r="H20" s="146"/>
      <c r="I20" s="148"/>
    </row>
    <row r="27" spans="1:11">
      <c r="A27" s="277" t="s">
        <v>274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</row>
    <row r="28" spans="1:11">
      <c r="A28" s="277" t="s">
        <v>275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</row>
    <row r="29" spans="1:11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</row>
    <row r="32" spans="1:11" ht="13.5" thickBot="1">
      <c r="B32" s="2"/>
      <c r="C32" s="63"/>
      <c r="D32" s="63"/>
      <c r="E32" s="63"/>
      <c r="F32" s="63"/>
      <c r="G32" s="63"/>
      <c r="H32" s="63"/>
      <c r="I32" s="140"/>
    </row>
    <row r="33" spans="1:9" ht="13.5" thickBot="1">
      <c r="A33" s="159"/>
      <c r="B33" s="145" t="s">
        <v>269</v>
      </c>
      <c r="C33" s="35"/>
      <c r="D33" s="35"/>
      <c r="E33" s="35"/>
      <c r="F33" s="35"/>
      <c r="G33" s="35"/>
      <c r="H33" s="156">
        <f>FCV.1d!N37</f>
        <v>67.710809249999997</v>
      </c>
      <c r="I33" s="161" t="s">
        <v>270</v>
      </c>
    </row>
    <row r="34" spans="1:9">
      <c r="B34" s="145" t="s">
        <v>276</v>
      </c>
      <c r="C34" s="35"/>
      <c r="D34" s="35"/>
      <c r="E34" s="35"/>
      <c r="F34" s="35"/>
      <c r="G34" s="35"/>
      <c r="H34" s="144"/>
      <c r="I34" s="143"/>
    </row>
    <row r="35" spans="1:9">
      <c r="B35" s="145"/>
      <c r="C35" s="35"/>
      <c r="D35" s="35"/>
      <c r="E35" s="35"/>
      <c r="F35" s="35"/>
      <c r="G35" s="35"/>
      <c r="H35" s="142" t="s">
        <v>224</v>
      </c>
      <c r="I35" s="143"/>
    </row>
    <row r="36" spans="1:9" ht="13.5" thickBot="1">
      <c r="B36" s="141"/>
      <c r="C36" s="35"/>
      <c r="D36" s="35"/>
      <c r="E36" s="35"/>
      <c r="F36" s="35"/>
      <c r="G36" s="35"/>
      <c r="H36" s="144"/>
      <c r="I36" s="143"/>
    </row>
    <row r="37" spans="1:9" ht="13.5" thickBot="1">
      <c r="A37" s="159"/>
      <c r="B37" s="145" t="s">
        <v>258</v>
      </c>
      <c r="C37" s="35"/>
      <c r="D37" s="35"/>
      <c r="E37" s="35"/>
      <c r="F37" s="35"/>
      <c r="G37" s="35"/>
      <c r="H37" s="156">
        <f>FCV.1c!N33</f>
        <v>53.722096000000008</v>
      </c>
      <c r="I37" s="161" t="s">
        <v>270</v>
      </c>
    </row>
    <row r="38" spans="1:9">
      <c r="B38" s="145" t="s">
        <v>277</v>
      </c>
      <c r="C38" s="35"/>
      <c r="D38" s="35"/>
      <c r="E38" s="35"/>
      <c r="F38" s="35"/>
      <c r="G38" s="35"/>
      <c r="H38" s="144"/>
      <c r="I38" s="143"/>
    </row>
    <row r="39" spans="1:9">
      <c r="B39" s="141"/>
      <c r="C39" s="35"/>
      <c r="D39" s="35"/>
      <c r="E39" s="35"/>
      <c r="F39" s="35"/>
      <c r="G39" s="35"/>
      <c r="H39" s="142" t="s">
        <v>224</v>
      </c>
      <c r="I39" s="143"/>
    </row>
    <row r="40" spans="1:9" ht="13.5" thickBot="1">
      <c r="B40" s="141"/>
      <c r="C40" s="35"/>
      <c r="D40" s="35"/>
      <c r="E40" s="35"/>
      <c r="F40" s="35"/>
      <c r="G40" s="35"/>
      <c r="H40" s="144"/>
      <c r="I40" s="143"/>
    </row>
    <row r="41" spans="1:9" ht="13.5" thickBot="1">
      <c r="A41" s="159"/>
      <c r="B41" s="145" t="s">
        <v>278</v>
      </c>
      <c r="C41" s="35"/>
      <c r="D41" s="35"/>
      <c r="E41" s="35"/>
      <c r="F41" s="35"/>
      <c r="G41" s="35"/>
      <c r="H41" s="156">
        <f>H19</f>
        <v>411.79391999999996</v>
      </c>
      <c r="I41" s="161" t="s">
        <v>270</v>
      </c>
    </row>
    <row r="42" spans="1:9">
      <c r="B42" s="145" t="s">
        <v>279</v>
      </c>
      <c r="C42" s="35"/>
      <c r="D42" s="35"/>
      <c r="E42" s="35"/>
      <c r="F42" s="35"/>
      <c r="G42" s="35"/>
      <c r="H42" s="144"/>
      <c r="I42" s="143"/>
    </row>
    <row r="43" spans="1:9">
      <c r="B43" s="141"/>
      <c r="C43" s="35"/>
      <c r="D43" s="35"/>
      <c r="E43" s="35"/>
      <c r="F43" s="35"/>
      <c r="G43" s="35"/>
      <c r="H43" s="142" t="s">
        <v>67</v>
      </c>
      <c r="I43" s="143"/>
    </row>
    <row r="44" spans="1:9" ht="13.5" thickBot="1">
      <c r="B44" s="141"/>
      <c r="C44" s="35"/>
      <c r="D44" s="35"/>
      <c r="E44" s="35"/>
      <c r="F44" s="35"/>
      <c r="G44" s="35"/>
      <c r="H44" s="144"/>
      <c r="I44" s="143"/>
    </row>
    <row r="45" spans="1:9" ht="13.5" thickBot="1">
      <c r="A45" s="159"/>
      <c r="B45" s="145" t="s">
        <v>280</v>
      </c>
      <c r="C45" s="35"/>
      <c r="D45" s="35"/>
      <c r="E45" s="35"/>
      <c r="F45" s="35"/>
      <c r="G45" s="35"/>
      <c r="H45" s="156">
        <f>H33+H37+H41</f>
        <v>533.22682524999993</v>
      </c>
      <c r="I45" s="161" t="s">
        <v>270</v>
      </c>
    </row>
    <row r="46" spans="1:9">
      <c r="B46" s="4"/>
      <c r="C46" s="146"/>
      <c r="D46" s="146"/>
      <c r="E46" s="146"/>
      <c r="F46" s="146"/>
      <c r="G46" s="146"/>
      <c r="H46" s="147"/>
      <c r="I46" s="148"/>
    </row>
  </sheetData>
  <mergeCells count="4">
    <mergeCell ref="A1:K1"/>
    <mergeCell ref="A2:K2"/>
    <mergeCell ref="A27:K27"/>
    <mergeCell ref="A28:K28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topLeftCell="A34" workbookViewId="0">
      <selection activeCell="L63" sqref="L63"/>
    </sheetView>
  </sheetViews>
  <sheetFormatPr defaultRowHeight="12.75"/>
  <cols>
    <col min="8" max="8" width="12" customWidth="1"/>
    <col min="9" max="9" width="15.28515625" customWidth="1"/>
    <col min="10" max="10" width="13.5703125" customWidth="1"/>
  </cols>
  <sheetData>
    <row r="1" spans="1:13">
      <c r="A1" s="277" t="s">
        <v>281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163"/>
    </row>
    <row r="2" spans="1:13">
      <c r="A2" s="277" t="s">
        <v>282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163"/>
    </row>
    <row r="5" spans="1:13">
      <c r="A5" s="159"/>
      <c r="B5" s="16" t="s">
        <v>280</v>
      </c>
      <c r="H5" s="9">
        <f>FCV.1ef!H45</f>
        <v>533.22682524999993</v>
      </c>
      <c r="I5" s="17" t="s">
        <v>240</v>
      </c>
    </row>
    <row r="6" spans="1:13">
      <c r="B6" t="s">
        <v>283</v>
      </c>
      <c r="H6" s="101" t="s">
        <v>284</v>
      </c>
    </row>
    <row r="7" spans="1:13">
      <c r="H7" s="101" t="s">
        <v>100</v>
      </c>
    </row>
    <row r="9" spans="1:13">
      <c r="A9" s="159"/>
      <c r="B9" s="16" t="s">
        <v>285</v>
      </c>
      <c r="H9" s="9">
        <f>FCV.1a!I35</f>
        <v>197.29819699199999</v>
      </c>
      <c r="I9" s="17" t="s">
        <v>240</v>
      </c>
      <c r="K9" s="164" t="s">
        <v>160</v>
      </c>
      <c r="L9" s="165"/>
      <c r="M9" s="166"/>
    </row>
    <row r="10" spans="1:13">
      <c r="B10" t="s">
        <v>286</v>
      </c>
      <c r="K10" s="167"/>
      <c r="L10" s="168"/>
      <c r="M10" s="169"/>
    </row>
    <row r="11" spans="1:13" ht="15.75">
      <c r="H11" s="101" t="s">
        <v>67</v>
      </c>
      <c r="K11" s="170" t="s">
        <v>168</v>
      </c>
      <c r="L11" s="168" t="str">
        <f>IF(H15=1,"1,8",IF(H15=2,"2,6","4,2"))</f>
        <v>2,6</v>
      </c>
      <c r="M11" s="169"/>
    </row>
    <row r="12" spans="1:13">
      <c r="K12" s="167" t="s">
        <v>287</v>
      </c>
      <c r="L12" s="171" t="s">
        <v>164</v>
      </c>
      <c r="M12" s="169">
        <f>L11/(L11+1)</f>
        <v>0.72222222222222221</v>
      </c>
    </row>
    <row r="13" spans="1:13" ht="15.75">
      <c r="B13" s="16" t="s">
        <v>288</v>
      </c>
      <c r="C13" s="16"/>
      <c r="D13" s="16"/>
      <c r="E13" s="16" t="s">
        <v>289</v>
      </c>
      <c r="H13" s="8">
        <f>H5/H9</f>
        <v>2.7026441872229636</v>
      </c>
      <c r="I13" s="17"/>
      <c r="K13" s="172" t="s">
        <v>290</v>
      </c>
      <c r="L13" s="171" t="s">
        <v>164</v>
      </c>
      <c r="M13" s="169">
        <f>(1-H13^L11)/(1-H13^(L11+1))</f>
        <v>0.35192865837857695</v>
      </c>
    </row>
    <row r="14" spans="1:13">
      <c r="K14" s="173"/>
      <c r="L14" s="174"/>
      <c r="M14" s="175"/>
    </row>
    <row r="15" spans="1:13">
      <c r="B15" s="16" t="s">
        <v>291</v>
      </c>
      <c r="D15" s="176" t="s">
        <v>169</v>
      </c>
      <c r="H15" s="61">
        <f>FCIV.1e!D47</f>
        <v>2</v>
      </c>
    </row>
    <row r="16" spans="1:13" ht="13.5" thickBot="1">
      <c r="B16" s="177"/>
      <c r="C16" s="177"/>
      <c r="D16" s="177"/>
      <c r="E16" s="177"/>
      <c r="F16" s="177"/>
      <c r="G16" s="177"/>
      <c r="H16" s="177"/>
      <c r="I16" s="177"/>
      <c r="J16" s="177"/>
    </row>
    <row r="17" spans="1:10" ht="13.5" thickTop="1">
      <c r="B17" s="35"/>
      <c r="C17" s="35"/>
      <c r="D17" s="35"/>
      <c r="E17" s="35"/>
      <c r="F17" s="35"/>
      <c r="G17" s="35"/>
      <c r="H17" s="35"/>
      <c r="I17" s="35"/>
    </row>
    <row r="18" spans="1:10">
      <c r="B18" s="138"/>
      <c r="C18" s="63"/>
      <c r="D18" s="63"/>
      <c r="E18" s="63"/>
      <c r="F18" s="63"/>
      <c r="G18" s="63"/>
      <c r="H18" s="63"/>
      <c r="I18" s="63"/>
      <c r="J18" s="140"/>
    </row>
    <row r="19" spans="1:10">
      <c r="B19" s="141"/>
      <c r="C19" s="35"/>
      <c r="D19" s="35"/>
      <c r="E19" s="35"/>
      <c r="F19" s="35"/>
      <c r="G19" s="35"/>
      <c r="H19" s="68">
        <v>1</v>
      </c>
      <c r="I19" s="35"/>
      <c r="J19" s="143"/>
    </row>
    <row r="20" spans="1:10">
      <c r="B20" s="141"/>
      <c r="C20" s="35"/>
      <c r="D20" s="35"/>
      <c r="E20" s="35"/>
      <c r="F20" s="35"/>
      <c r="G20" s="35"/>
      <c r="H20" s="35"/>
      <c r="I20" s="35"/>
      <c r="J20" s="143"/>
    </row>
    <row r="21" spans="1:10">
      <c r="B21" s="141"/>
      <c r="C21" s="35"/>
      <c r="D21" s="35"/>
      <c r="E21" s="35"/>
      <c r="F21" s="35"/>
      <c r="G21" s="35"/>
      <c r="H21" s="38" t="s">
        <v>213</v>
      </c>
      <c r="I21" s="35"/>
      <c r="J21" s="143"/>
    </row>
    <row r="22" spans="1:10">
      <c r="B22" s="141"/>
      <c r="C22" s="35"/>
      <c r="D22" s="35"/>
      <c r="E22" s="35"/>
      <c r="F22" s="35"/>
      <c r="G22" s="35"/>
      <c r="H22" s="35"/>
      <c r="I22" s="35"/>
      <c r="J22" s="143"/>
    </row>
    <row r="23" spans="1:10">
      <c r="B23" s="141" t="s">
        <v>292</v>
      </c>
      <c r="C23" s="35"/>
      <c r="D23" s="35"/>
      <c r="E23" s="35"/>
      <c r="F23" s="35"/>
      <c r="G23" s="35"/>
      <c r="H23" s="61">
        <f>IF(H13=1,M12,M13)</f>
        <v>0.35192865837857695</v>
      </c>
      <c r="I23" s="35"/>
      <c r="J23" s="143"/>
    </row>
    <row r="24" spans="1:10">
      <c r="B24" s="141" t="s">
        <v>293</v>
      </c>
      <c r="C24" s="35"/>
      <c r="D24" s="35"/>
      <c r="E24" s="35"/>
      <c r="F24" s="35"/>
      <c r="G24" s="35"/>
      <c r="H24" s="35"/>
      <c r="I24" s="35"/>
      <c r="J24" s="143"/>
    </row>
    <row r="25" spans="1:10">
      <c r="B25" s="141"/>
      <c r="C25" s="35"/>
      <c r="D25" s="35"/>
      <c r="E25" s="35"/>
      <c r="F25" s="35"/>
      <c r="G25" s="35"/>
      <c r="H25" s="38" t="s">
        <v>67</v>
      </c>
      <c r="I25" s="35"/>
      <c r="J25" s="143"/>
    </row>
    <row r="26" spans="1:10">
      <c r="B26" s="141"/>
      <c r="C26" s="35"/>
      <c r="D26" s="35"/>
      <c r="E26" s="35"/>
      <c r="F26" s="35"/>
      <c r="G26" s="35"/>
      <c r="H26" s="35"/>
      <c r="I26" s="35"/>
      <c r="J26" s="143"/>
    </row>
    <row r="27" spans="1:10">
      <c r="B27" s="141"/>
      <c r="C27" s="35"/>
      <c r="D27" s="35"/>
      <c r="E27" s="35"/>
      <c r="F27" s="35"/>
      <c r="G27" s="35"/>
      <c r="H27" s="8">
        <f>H19-H23</f>
        <v>0.64807134162142299</v>
      </c>
      <c r="I27" s="35"/>
      <c r="J27" s="143"/>
    </row>
    <row r="28" spans="1:10">
      <c r="B28" s="141"/>
      <c r="C28" s="35"/>
      <c r="D28" s="35"/>
      <c r="E28" s="35"/>
      <c r="F28" s="35"/>
      <c r="G28" s="35"/>
      <c r="H28" s="35"/>
      <c r="I28" s="35"/>
      <c r="J28" s="143"/>
    </row>
    <row r="29" spans="1:10">
      <c r="B29" s="141"/>
      <c r="C29" s="35"/>
      <c r="D29" s="35"/>
      <c r="E29" s="35"/>
      <c r="F29" s="35"/>
      <c r="G29" s="35"/>
      <c r="H29" s="36" t="s">
        <v>64</v>
      </c>
      <c r="I29" s="35"/>
      <c r="J29" s="143"/>
    </row>
    <row r="30" spans="1:10">
      <c r="B30" s="141"/>
      <c r="C30" s="35"/>
      <c r="D30" s="35"/>
      <c r="E30" s="35"/>
      <c r="F30" s="35"/>
      <c r="G30" s="35"/>
      <c r="H30" s="35"/>
      <c r="I30" s="35"/>
      <c r="J30" s="143"/>
    </row>
    <row r="31" spans="1:10">
      <c r="A31" s="159"/>
      <c r="B31" s="145" t="s">
        <v>280</v>
      </c>
      <c r="C31" s="35"/>
      <c r="D31" s="35"/>
      <c r="E31" s="35"/>
      <c r="F31" s="35"/>
      <c r="G31" s="35"/>
      <c r="H31" s="9">
        <f>H5</f>
        <v>533.22682524999993</v>
      </c>
      <c r="I31" s="178" t="s">
        <v>240</v>
      </c>
      <c r="J31" s="143"/>
    </row>
    <row r="32" spans="1:10">
      <c r="B32" s="141" t="s">
        <v>283</v>
      </c>
      <c r="C32" s="35"/>
      <c r="D32" s="35"/>
      <c r="E32" s="35"/>
      <c r="F32" s="35"/>
      <c r="G32" s="35"/>
      <c r="H32" s="144"/>
      <c r="I32" s="36"/>
      <c r="J32" s="143"/>
    </row>
    <row r="33" spans="2:10">
      <c r="B33" s="145"/>
      <c r="C33" s="35"/>
      <c r="D33" s="35"/>
      <c r="E33" s="35"/>
      <c r="F33" s="35"/>
      <c r="G33" s="35"/>
      <c r="H33" s="142" t="s">
        <v>67</v>
      </c>
      <c r="I33" s="36"/>
      <c r="J33" s="143"/>
    </row>
    <row r="34" spans="2:10">
      <c r="B34" s="145"/>
      <c r="C34" s="35"/>
      <c r="D34" s="35"/>
      <c r="E34" s="35"/>
      <c r="F34" s="35"/>
      <c r="G34" s="35"/>
      <c r="H34" s="135"/>
      <c r="I34" s="36"/>
      <c r="J34" s="143"/>
    </row>
    <row r="35" spans="2:10">
      <c r="B35" s="145" t="s">
        <v>294</v>
      </c>
      <c r="C35" s="35"/>
      <c r="D35" s="35"/>
      <c r="E35" s="35"/>
      <c r="F35" s="35"/>
      <c r="G35" s="35"/>
      <c r="H35" s="179">
        <f>H27*H31</f>
        <v>345.56902402829951</v>
      </c>
      <c r="I35" s="178" t="s">
        <v>158</v>
      </c>
      <c r="J35" s="143"/>
    </row>
    <row r="36" spans="2:10">
      <c r="B36" s="145"/>
      <c r="C36" s="35"/>
      <c r="D36" s="35"/>
      <c r="E36" s="35"/>
      <c r="F36" s="35"/>
      <c r="G36" s="35"/>
      <c r="H36" s="135"/>
      <c r="I36" s="178"/>
      <c r="J36" s="143"/>
    </row>
    <row r="37" spans="2:10">
      <c r="B37" s="145"/>
      <c r="C37" s="35"/>
      <c r="D37" s="35"/>
      <c r="E37" s="35"/>
      <c r="F37" s="35"/>
      <c r="G37" s="35"/>
      <c r="H37" s="142" t="s">
        <v>224</v>
      </c>
      <c r="I37" s="178"/>
      <c r="J37" s="143"/>
    </row>
    <row r="38" spans="2:10">
      <c r="B38" s="145"/>
      <c r="C38" s="35"/>
      <c r="D38" s="35"/>
      <c r="E38" s="35"/>
      <c r="F38" s="35"/>
      <c r="G38" s="35"/>
      <c r="H38" s="135"/>
      <c r="I38" s="178"/>
      <c r="J38" s="143"/>
    </row>
    <row r="39" spans="2:10">
      <c r="B39" s="145" t="s">
        <v>295</v>
      </c>
      <c r="C39" s="35"/>
      <c r="D39" s="35"/>
      <c r="E39" s="35"/>
      <c r="F39" s="35"/>
      <c r="G39" s="35"/>
      <c r="H39" s="180">
        <v>0</v>
      </c>
      <c r="I39" s="51" t="s">
        <v>509</v>
      </c>
      <c r="J39" s="143"/>
    </row>
    <row r="40" spans="2:10">
      <c r="B40" s="181" t="s">
        <v>296</v>
      </c>
      <c r="C40" s="35"/>
      <c r="D40" s="35"/>
      <c r="E40" s="35"/>
      <c r="F40" s="35"/>
      <c r="G40" s="35"/>
      <c r="H40" s="142"/>
      <c r="I40" s="36"/>
      <c r="J40" s="143"/>
    </row>
    <row r="41" spans="2:10">
      <c r="B41" s="181"/>
      <c r="C41" s="35"/>
      <c r="D41" s="35"/>
      <c r="E41" s="35"/>
      <c r="F41" s="35"/>
      <c r="G41" s="35"/>
      <c r="H41" s="142" t="s">
        <v>67</v>
      </c>
      <c r="I41" s="36"/>
      <c r="J41" s="143"/>
    </row>
    <row r="42" spans="2:10">
      <c r="B42" s="181"/>
      <c r="C42" s="35"/>
      <c r="D42" s="35"/>
      <c r="E42" s="35"/>
      <c r="F42" s="35"/>
      <c r="G42" s="35"/>
      <c r="H42" s="135"/>
      <c r="I42" s="36"/>
      <c r="J42" s="143"/>
    </row>
    <row r="43" spans="2:10">
      <c r="B43" s="181"/>
      <c r="C43" s="35"/>
      <c r="D43" s="35"/>
      <c r="E43" s="35"/>
      <c r="F43" s="35"/>
      <c r="G43" s="152" t="s">
        <v>7</v>
      </c>
      <c r="H43" s="179">
        <f>H35+H39</f>
        <v>345.56902402829951</v>
      </c>
      <c r="I43" s="178" t="s">
        <v>158</v>
      </c>
      <c r="J43" s="143"/>
    </row>
    <row r="44" spans="2:10">
      <c r="B44" s="181"/>
      <c r="C44" s="35"/>
      <c r="D44" s="35"/>
      <c r="E44" s="35"/>
      <c r="F44" s="35"/>
      <c r="G44" s="35"/>
      <c r="H44" s="135"/>
      <c r="I44" s="36"/>
      <c r="J44" s="143"/>
    </row>
    <row r="45" spans="2:10">
      <c r="B45" s="145"/>
      <c r="C45" s="35"/>
      <c r="D45" s="35"/>
      <c r="E45" s="35"/>
      <c r="F45" s="35"/>
      <c r="G45" s="35"/>
      <c r="H45" s="142" t="s">
        <v>100</v>
      </c>
      <c r="I45" s="36"/>
      <c r="J45" s="143"/>
    </row>
    <row r="46" spans="2:10">
      <c r="B46" s="145"/>
      <c r="C46" s="35"/>
      <c r="D46" s="35"/>
      <c r="E46" s="35"/>
      <c r="F46" s="35"/>
      <c r="G46" s="35"/>
      <c r="H46" s="144"/>
      <c r="I46" s="36"/>
      <c r="J46" s="143"/>
    </row>
    <row r="47" spans="2:10" ht="14.25">
      <c r="B47" s="181" t="s">
        <v>297</v>
      </c>
      <c r="C47" s="35"/>
      <c r="D47" s="35"/>
      <c r="E47" s="35"/>
      <c r="F47" s="35"/>
      <c r="G47" s="35"/>
      <c r="H47" s="9">
        <f>FCIV.1d!G5</f>
        <v>35.159999999999997</v>
      </c>
      <c r="I47" s="178"/>
      <c r="J47" s="143"/>
    </row>
    <row r="48" spans="2:10">
      <c r="B48" s="141"/>
      <c r="C48" s="35"/>
      <c r="D48" s="35"/>
      <c r="E48" s="35"/>
      <c r="F48" s="35"/>
      <c r="G48" s="35"/>
      <c r="H48" s="144"/>
      <c r="I48" s="35"/>
      <c r="J48" s="143"/>
    </row>
    <row r="49" spans="1:10">
      <c r="B49" s="141"/>
      <c r="C49" s="35"/>
      <c r="D49" s="35"/>
      <c r="E49" s="35"/>
      <c r="F49" s="35"/>
      <c r="G49" s="35"/>
      <c r="H49" s="142" t="s">
        <v>67</v>
      </c>
      <c r="I49" s="35"/>
      <c r="J49" s="143"/>
    </row>
    <row r="50" spans="1:10" ht="13.5" thickBot="1">
      <c r="B50" s="141"/>
      <c r="C50" s="35"/>
      <c r="D50" s="35"/>
      <c r="E50" s="35"/>
      <c r="F50" s="35"/>
      <c r="G50" s="35"/>
      <c r="H50" s="144"/>
      <c r="I50" s="35"/>
      <c r="J50" s="143"/>
    </row>
    <row r="51" spans="1:10" ht="15" thickBot="1">
      <c r="B51" s="145" t="s">
        <v>298</v>
      </c>
      <c r="C51" s="35"/>
      <c r="D51" s="35"/>
      <c r="E51" s="35"/>
      <c r="F51" s="35"/>
      <c r="G51" s="35"/>
      <c r="H51" s="156">
        <f>H43/H47</f>
        <v>9.8284705355033992</v>
      </c>
      <c r="I51" s="178" t="s">
        <v>299</v>
      </c>
      <c r="J51" s="143"/>
    </row>
    <row r="52" spans="1:10">
      <c r="B52" s="141"/>
      <c r="C52" s="35"/>
      <c r="D52" s="35"/>
      <c r="E52" s="35"/>
      <c r="F52" s="35"/>
      <c r="G52" s="35"/>
      <c r="H52" s="35"/>
      <c r="I52" s="35"/>
      <c r="J52" s="143"/>
    </row>
    <row r="53" spans="1:10">
      <c r="B53" s="141"/>
      <c r="C53" s="35"/>
      <c r="D53" s="35"/>
      <c r="E53" s="35"/>
      <c r="F53" s="35"/>
      <c r="G53" s="35"/>
      <c r="H53" s="36" t="s">
        <v>300</v>
      </c>
      <c r="I53" s="35"/>
      <c r="J53" s="143"/>
    </row>
    <row r="54" spans="1:10" ht="13.5" thickBot="1">
      <c r="B54" s="141"/>
      <c r="C54" s="35"/>
      <c r="D54" s="35"/>
      <c r="E54" s="35"/>
      <c r="F54" s="35"/>
      <c r="G54" s="35"/>
      <c r="H54" s="35"/>
      <c r="I54" s="35"/>
      <c r="J54" s="143"/>
    </row>
    <row r="55" spans="1:10" ht="15" thickBot="1">
      <c r="A55" s="159"/>
      <c r="B55" s="145" t="s">
        <v>301</v>
      </c>
      <c r="C55" s="35"/>
      <c r="D55" s="35"/>
      <c r="E55" s="35"/>
      <c r="F55" s="35"/>
      <c r="G55" s="35"/>
      <c r="H55" s="48">
        <v>32</v>
      </c>
      <c r="I55" s="178" t="s">
        <v>299</v>
      </c>
      <c r="J55" s="143"/>
    </row>
    <row r="56" spans="1:10">
      <c r="B56" s="182" t="s">
        <v>435</v>
      </c>
      <c r="C56" s="146"/>
      <c r="D56" s="146"/>
      <c r="E56" s="146"/>
      <c r="F56" s="146"/>
      <c r="G56" s="146"/>
      <c r="H56" s="146"/>
      <c r="I56" s="146"/>
      <c r="J56" s="148"/>
    </row>
    <row r="58" spans="1:10">
      <c r="F58" t="str">
        <f>IF(H51&lt;=H55,"Verifica","Não verifica")</f>
        <v>Verifica</v>
      </c>
      <c r="H58" s="16" t="str">
        <f>IF(F58="verifica","O.K.","K.O.")</f>
        <v>O.K.</v>
      </c>
    </row>
    <row r="60" spans="1:10">
      <c r="F60" t="s">
        <v>302</v>
      </c>
      <c r="H60">
        <f>(H51/H55)*100</f>
        <v>30.713970423448124</v>
      </c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topLeftCell="A4" workbookViewId="0">
      <selection activeCell="C19" sqref="C19"/>
    </sheetView>
  </sheetViews>
  <sheetFormatPr defaultRowHeight="12.75"/>
  <cols>
    <col min="2" max="2" width="63" customWidth="1"/>
    <col min="3" max="3" width="20.7109375" customWidth="1"/>
    <col min="4" max="4" width="18.28515625" customWidth="1"/>
    <col min="6" max="6" width="16.85546875" customWidth="1"/>
  </cols>
  <sheetData>
    <row r="1" spans="1:17">
      <c r="A1" s="323" t="s">
        <v>436</v>
      </c>
      <c r="B1" s="324"/>
      <c r="C1" s="324"/>
      <c r="D1" s="324"/>
      <c r="E1" s="324"/>
      <c r="F1" s="324"/>
      <c r="G1" s="324"/>
      <c r="H1" s="324"/>
      <c r="I1" s="184"/>
      <c r="J1" s="184"/>
      <c r="K1" s="184"/>
      <c r="L1" s="184"/>
      <c r="M1" s="184"/>
      <c r="N1" s="184"/>
      <c r="O1" s="184"/>
      <c r="P1" s="184"/>
      <c r="Q1" s="184"/>
    </row>
    <row r="2" spans="1:17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</row>
    <row r="3" spans="1:17" ht="15.75">
      <c r="A3" s="183"/>
      <c r="B3" s="183"/>
      <c r="C3" s="185"/>
      <c r="D3" s="185"/>
      <c r="E3" s="185"/>
      <c r="H3" s="187"/>
      <c r="I3" s="183"/>
      <c r="J3" s="188"/>
      <c r="K3" s="183"/>
      <c r="L3" s="183"/>
      <c r="M3" s="184"/>
      <c r="N3" s="183"/>
      <c r="O3" s="184"/>
      <c r="P3" s="184"/>
      <c r="Q3" s="184"/>
    </row>
    <row r="4" spans="1:17" ht="16.5" thickBot="1">
      <c r="A4" s="184"/>
      <c r="B4" s="184"/>
      <c r="C4" s="184"/>
      <c r="D4" s="184"/>
      <c r="E4" s="184"/>
      <c r="H4" s="184"/>
      <c r="I4" s="184"/>
      <c r="J4" s="184"/>
      <c r="K4" s="183"/>
      <c r="L4" s="184"/>
      <c r="M4" s="184"/>
      <c r="N4" s="188"/>
      <c r="O4" s="187"/>
      <c r="P4" s="184"/>
      <c r="Q4" s="184"/>
    </row>
    <row r="5" spans="1:17" ht="13.5" thickBot="1">
      <c r="A5" s="184"/>
      <c r="B5" s="183" t="s">
        <v>444</v>
      </c>
      <c r="C5" s="257">
        <v>3</v>
      </c>
      <c r="D5" s="184"/>
      <c r="E5" s="184"/>
      <c r="H5" s="184"/>
      <c r="I5" s="184"/>
      <c r="J5" s="184"/>
      <c r="K5" s="184"/>
      <c r="L5" s="184"/>
      <c r="M5" s="184"/>
      <c r="N5" s="183"/>
      <c r="O5" s="184"/>
      <c r="P5" s="184"/>
      <c r="Q5" s="184"/>
    </row>
    <row r="6" spans="1:17" ht="13.5" thickBot="1">
      <c r="A6" s="184"/>
      <c r="B6" s="184"/>
      <c r="C6" s="258"/>
      <c r="D6" s="184"/>
      <c r="E6" s="184"/>
      <c r="H6" s="184"/>
      <c r="I6" s="184"/>
      <c r="J6" s="184"/>
      <c r="K6" s="184"/>
      <c r="L6" s="184"/>
      <c r="M6" s="184"/>
      <c r="N6" s="183"/>
      <c r="O6" s="184"/>
      <c r="P6" s="184"/>
      <c r="Q6" s="184"/>
    </row>
    <row r="7" spans="1:17" ht="15.75" customHeight="1" thickBot="1">
      <c r="A7" s="184"/>
      <c r="B7" s="183" t="s">
        <v>445</v>
      </c>
      <c r="C7" s="257">
        <v>40</v>
      </c>
      <c r="D7" s="184"/>
      <c r="E7" s="184"/>
      <c r="H7" s="184"/>
      <c r="I7" s="184"/>
      <c r="J7" s="184"/>
      <c r="K7" s="184"/>
      <c r="L7" s="184"/>
      <c r="M7" s="184"/>
      <c r="N7" s="183"/>
      <c r="O7" s="184"/>
      <c r="P7" s="184"/>
      <c r="Q7" s="184"/>
    </row>
    <row r="8" spans="1:17">
      <c r="A8" s="184"/>
      <c r="B8" s="255" t="s">
        <v>437</v>
      </c>
      <c r="C8" s="184"/>
      <c r="D8" s="184"/>
      <c r="E8" s="184"/>
      <c r="H8" s="190"/>
      <c r="I8" s="184"/>
      <c r="J8" s="184"/>
      <c r="K8" s="184"/>
      <c r="L8" s="184"/>
      <c r="M8" s="184"/>
      <c r="N8" s="184"/>
      <c r="O8" s="184"/>
      <c r="P8" s="184"/>
      <c r="Q8" s="184"/>
    </row>
    <row r="9" spans="1:17" ht="13.5" thickBot="1">
      <c r="A9" s="184"/>
      <c r="B9" s="255"/>
      <c r="C9" s="184"/>
      <c r="D9" s="184"/>
      <c r="E9" s="184"/>
      <c r="H9" s="190"/>
      <c r="I9" s="184"/>
      <c r="J9" s="184"/>
      <c r="K9" s="184"/>
      <c r="L9" s="184"/>
      <c r="M9" s="184"/>
      <c r="N9" s="184"/>
      <c r="O9" s="184"/>
      <c r="P9" s="184"/>
      <c r="Q9" s="184"/>
    </row>
    <row r="10" spans="1:17" ht="13.5" thickBot="1">
      <c r="A10" s="184"/>
      <c r="B10" s="183" t="s">
        <v>446</v>
      </c>
      <c r="C10" s="257">
        <v>45</v>
      </c>
      <c r="D10" s="184"/>
      <c r="E10" s="184"/>
      <c r="H10" s="190"/>
      <c r="I10" s="184"/>
      <c r="J10" s="191"/>
      <c r="K10" s="184"/>
      <c r="L10" s="184"/>
      <c r="M10" s="184"/>
      <c r="N10" s="184"/>
      <c r="O10" s="184"/>
      <c r="P10" s="184"/>
      <c r="Q10" s="184"/>
    </row>
    <row r="11" spans="1:17">
      <c r="A11" s="184"/>
      <c r="B11" s="255" t="s">
        <v>438</v>
      </c>
      <c r="C11" s="184"/>
      <c r="D11" s="184"/>
      <c r="E11" s="184"/>
      <c r="H11" s="192"/>
      <c r="I11" s="192"/>
      <c r="J11" s="184"/>
      <c r="K11" s="184"/>
      <c r="L11" s="184"/>
      <c r="M11" s="184"/>
      <c r="N11" s="184"/>
      <c r="O11" s="184"/>
      <c r="P11" s="184"/>
      <c r="Q11" s="184"/>
    </row>
    <row r="12" spans="1:17" ht="13.5" thickBot="1">
      <c r="A12" s="184"/>
      <c r="B12" s="184"/>
      <c r="C12" s="184"/>
      <c r="D12" s="184"/>
      <c r="E12" s="184"/>
      <c r="H12" s="192"/>
      <c r="I12" s="192"/>
      <c r="J12" s="184"/>
      <c r="K12" s="184"/>
      <c r="L12" s="184"/>
      <c r="M12" s="184"/>
      <c r="N12" s="184"/>
      <c r="O12" s="184"/>
      <c r="P12" s="184"/>
      <c r="Q12" s="184"/>
    </row>
    <row r="13" spans="1:17" ht="16.5" thickBot="1">
      <c r="A13" s="184"/>
      <c r="B13" s="183" t="s">
        <v>447</v>
      </c>
      <c r="C13" s="257">
        <v>365</v>
      </c>
      <c r="D13" s="184"/>
      <c r="E13" s="184"/>
      <c r="H13" s="192"/>
      <c r="I13" s="192"/>
      <c r="J13" s="184"/>
      <c r="K13" s="184"/>
      <c r="L13" s="184"/>
      <c r="M13" s="184"/>
      <c r="N13" s="184"/>
      <c r="O13" s="184"/>
      <c r="P13" s="184"/>
      <c r="Q13" s="184"/>
    </row>
    <row r="14" spans="1:17">
      <c r="A14" s="184"/>
      <c r="B14" s="184" t="s">
        <v>439</v>
      </c>
      <c r="C14" s="184"/>
      <c r="D14" s="184"/>
      <c r="E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</row>
    <row r="15" spans="1:17" ht="13.5" thickBot="1">
      <c r="A15" s="184"/>
      <c r="B15" s="184"/>
      <c r="C15" s="184"/>
      <c r="D15" s="184"/>
      <c r="E15" s="184"/>
      <c r="H15" s="193"/>
      <c r="I15" s="184"/>
      <c r="J15" s="184"/>
      <c r="K15" s="184"/>
      <c r="L15" s="184"/>
      <c r="M15" s="184"/>
      <c r="N15" s="184"/>
      <c r="O15" s="184"/>
      <c r="P15" s="184"/>
      <c r="Q15" s="184"/>
    </row>
    <row r="16" spans="1:17" ht="16.5" thickBot="1">
      <c r="A16" s="184"/>
      <c r="B16" s="183" t="s">
        <v>448</v>
      </c>
      <c r="C16" s="256">
        <f>(C7*4187*C10*C13)/3600000</f>
        <v>764.12750000000005</v>
      </c>
      <c r="D16" s="184" t="s">
        <v>440</v>
      </c>
      <c r="E16" s="184"/>
      <c r="H16" s="194"/>
      <c r="I16" s="184"/>
      <c r="J16" s="184"/>
      <c r="K16" s="184"/>
      <c r="L16" s="184"/>
      <c r="M16" s="184"/>
      <c r="N16" s="184"/>
      <c r="O16" s="184"/>
      <c r="P16" s="184"/>
      <c r="Q16" s="184"/>
    </row>
    <row r="17" spans="1:17" ht="13.5" thickBot="1">
      <c r="A17" s="184"/>
      <c r="B17" s="184"/>
      <c r="C17" s="184"/>
      <c r="D17" s="184"/>
      <c r="E17" s="184"/>
      <c r="H17" s="194"/>
      <c r="I17" s="184"/>
      <c r="J17" s="184"/>
      <c r="K17" s="184"/>
      <c r="L17" s="184"/>
      <c r="M17" s="184"/>
      <c r="N17" s="184"/>
      <c r="O17" s="184"/>
      <c r="P17" s="184"/>
      <c r="Q17" s="184"/>
    </row>
    <row r="18" spans="1:17" ht="16.5" thickBot="1">
      <c r="A18" s="184"/>
      <c r="B18" s="183" t="s">
        <v>449</v>
      </c>
      <c r="C18" s="257">
        <v>0.5</v>
      </c>
      <c r="D18" s="184"/>
      <c r="E18" s="184"/>
      <c r="H18" s="193"/>
      <c r="I18" s="184"/>
      <c r="J18" s="184"/>
      <c r="K18" s="184"/>
      <c r="L18" s="184"/>
      <c r="M18" s="184"/>
      <c r="N18" s="184"/>
      <c r="O18" s="184"/>
      <c r="P18" s="184"/>
      <c r="Q18" s="184"/>
    </row>
    <row r="19" spans="1:17">
      <c r="A19" s="184"/>
      <c r="B19" s="184" t="s">
        <v>441</v>
      </c>
      <c r="C19" s="184"/>
      <c r="D19" s="184"/>
      <c r="E19" s="184"/>
      <c r="H19" s="195"/>
      <c r="I19" s="184"/>
      <c r="J19" s="184"/>
      <c r="K19" s="184"/>
      <c r="L19" s="184"/>
      <c r="M19" s="184"/>
      <c r="N19" s="184"/>
      <c r="O19" s="184"/>
      <c r="P19" s="184"/>
      <c r="Q19" s="184"/>
    </row>
    <row r="20" spans="1:17" ht="13.5" thickBot="1">
      <c r="A20" s="184"/>
      <c r="B20" s="184"/>
      <c r="C20" s="184"/>
      <c r="D20" s="184"/>
      <c r="E20" s="184"/>
      <c r="H20" s="196"/>
      <c r="I20" s="184"/>
      <c r="J20" s="184"/>
      <c r="K20" s="184"/>
      <c r="L20" s="184"/>
      <c r="M20" s="184"/>
      <c r="N20" s="184"/>
      <c r="O20" s="184"/>
      <c r="P20" s="184"/>
      <c r="Q20" s="184"/>
    </row>
    <row r="21" spans="1:17" ht="15" thickBot="1">
      <c r="A21" s="184"/>
      <c r="B21" s="183" t="s">
        <v>450</v>
      </c>
      <c r="C21" s="257">
        <v>1749.87</v>
      </c>
      <c r="D21" s="259" t="s">
        <v>305</v>
      </c>
      <c r="E21" s="255"/>
      <c r="F21" s="176"/>
      <c r="G21" s="176"/>
      <c r="H21" s="255"/>
      <c r="I21" s="255"/>
      <c r="J21" s="184"/>
      <c r="K21" s="184"/>
      <c r="L21" s="184"/>
      <c r="M21" s="184"/>
      <c r="N21" s="184"/>
      <c r="O21" s="184"/>
      <c r="P21" s="184"/>
      <c r="Q21" s="184"/>
    </row>
    <row r="22" spans="1:17" ht="13.5" thickBot="1">
      <c r="A22" s="184"/>
      <c r="B22" s="184"/>
      <c r="C22" s="184"/>
      <c r="D22" s="184"/>
      <c r="E22" s="184"/>
      <c r="F22" s="12"/>
      <c r="G22" s="12"/>
      <c r="H22" s="184"/>
      <c r="I22" s="184"/>
      <c r="J22" s="184"/>
      <c r="K22" s="184"/>
      <c r="L22" s="184"/>
      <c r="M22" s="184"/>
      <c r="N22" s="184"/>
      <c r="O22" s="184"/>
      <c r="P22" s="184"/>
      <c r="Q22" s="184"/>
    </row>
    <row r="23" spans="1:17" ht="15" thickBot="1">
      <c r="A23" s="184"/>
      <c r="B23" s="183" t="s">
        <v>451</v>
      </c>
      <c r="C23" s="257">
        <v>0</v>
      </c>
      <c r="D23" s="259" t="s">
        <v>306</v>
      </c>
      <c r="E23" s="255"/>
      <c r="F23" s="255"/>
      <c r="G23" s="255"/>
      <c r="H23" s="255"/>
      <c r="I23" s="255"/>
      <c r="J23" s="255"/>
      <c r="K23" s="255"/>
      <c r="L23" s="184"/>
      <c r="M23" s="184"/>
      <c r="N23" s="184"/>
      <c r="O23" s="184"/>
      <c r="P23" s="184"/>
      <c r="Q23" s="184"/>
    </row>
    <row r="24" spans="1:17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</row>
    <row r="25" spans="1:17" ht="13.5" thickBot="1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</row>
    <row r="26" spans="1:17" ht="16.5" thickBot="1">
      <c r="A26" s="184"/>
      <c r="B26" s="183" t="s">
        <v>452</v>
      </c>
      <c r="C26" s="256">
        <f>(C16/C18-C21-C23)/FCIV.1d!G5</f>
        <v>-6.3030432309442492</v>
      </c>
      <c r="D26" s="184" t="s">
        <v>442</v>
      </c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</row>
    <row r="27" spans="1:17" ht="13.5" thickBot="1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</row>
    <row r="28" spans="1:17" ht="16.5" thickBot="1">
      <c r="B28" s="1" t="s">
        <v>453</v>
      </c>
      <c r="C28" s="160">
        <f>0.081*C7*C13/FCIV.1d!G5</f>
        <v>33.634812286689424</v>
      </c>
      <c r="D28" s="17" t="s">
        <v>443</v>
      </c>
      <c r="O28" s="184"/>
      <c r="P28" s="184"/>
      <c r="Q28" s="184"/>
    </row>
    <row r="31" spans="1:17">
      <c r="B31" s="260" t="s">
        <v>454</v>
      </c>
      <c r="C31" t="str">
        <f>IF(C26&lt;=C28,"Verifica","Não verifica")</f>
        <v>Verifica</v>
      </c>
    </row>
  </sheetData>
  <mergeCells count="1">
    <mergeCell ref="A1:H1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F26" sqref="F26"/>
    </sheetView>
  </sheetViews>
  <sheetFormatPr defaultRowHeight="12.75"/>
  <cols>
    <col min="1" max="1" width="23.7109375" customWidth="1"/>
    <col min="3" max="3" width="61.7109375" customWidth="1"/>
    <col min="6" max="6" width="14.85546875" customWidth="1"/>
  </cols>
  <sheetData>
    <row r="1" spans="1:6">
      <c r="A1" s="277" t="s">
        <v>455</v>
      </c>
      <c r="B1" s="277"/>
      <c r="C1" s="277"/>
      <c r="D1" s="277"/>
      <c r="E1" s="277"/>
      <c r="F1" s="277"/>
    </row>
    <row r="3" spans="1:6" ht="13.5" thickBot="1"/>
    <row r="4" spans="1:6" ht="14.25">
      <c r="A4" s="186" t="s">
        <v>456</v>
      </c>
      <c r="B4" s="261">
        <f>FCIV.2!I32</f>
        <v>68.776222040077755</v>
      </c>
      <c r="C4" s="187"/>
      <c r="D4" s="183"/>
    </row>
    <row r="5" spans="1:6" ht="14.25">
      <c r="A5" s="189" t="s">
        <v>457</v>
      </c>
      <c r="B5" s="262">
        <f>FCIV.2!I30</f>
        <v>49.664060165953323</v>
      </c>
      <c r="C5" s="184"/>
      <c r="D5" s="184"/>
    </row>
    <row r="6" spans="1:6" ht="14.25">
      <c r="A6" s="189" t="s">
        <v>458</v>
      </c>
      <c r="B6" s="262">
        <f>FCV.1g!H55</f>
        <v>32</v>
      </c>
      <c r="C6" s="184"/>
      <c r="D6" s="184"/>
    </row>
    <row r="7" spans="1:6" ht="14.25">
      <c r="A7" s="189" t="s">
        <v>459</v>
      </c>
      <c r="B7" s="262">
        <f>FCV.1g!H51</f>
        <v>9.8284705355033992</v>
      </c>
      <c r="C7" s="184"/>
      <c r="D7" s="184"/>
    </row>
    <row r="8" spans="1:6">
      <c r="A8" s="189" t="s">
        <v>460</v>
      </c>
      <c r="B8" s="262">
        <f>AQS!C28</f>
        <v>33.634812286689424</v>
      </c>
      <c r="C8" s="184"/>
      <c r="D8" s="184"/>
    </row>
    <row r="9" spans="1:6">
      <c r="A9" s="189" t="s">
        <v>461</v>
      </c>
      <c r="B9" s="262">
        <f>AQS!C26</f>
        <v>-6.3030432309442492</v>
      </c>
      <c r="C9" s="184"/>
      <c r="D9" s="184"/>
    </row>
    <row r="10" spans="1:6" ht="18.75">
      <c r="A10" s="263" t="s">
        <v>463</v>
      </c>
      <c r="B10" s="275">
        <v>1</v>
      </c>
      <c r="C10" s="268" t="s">
        <v>467</v>
      </c>
      <c r="D10" s="184"/>
    </row>
    <row r="11" spans="1:6" ht="18.75">
      <c r="A11" s="263" t="s">
        <v>464</v>
      </c>
      <c r="B11" s="275">
        <v>3</v>
      </c>
      <c r="C11" s="268" t="s">
        <v>467</v>
      </c>
      <c r="D11" s="184"/>
    </row>
    <row r="12" spans="1:6" ht="15.75">
      <c r="A12" s="189" t="s">
        <v>465</v>
      </c>
      <c r="B12" s="276">
        <v>0.28999999999999998</v>
      </c>
      <c r="C12" s="269" t="s">
        <v>468</v>
      </c>
      <c r="D12" s="192"/>
    </row>
    <row r="13" spans="1:6" ht="14.25">
      <c r="A13" s="189" t="s">
        <v>466</v>
      </c>
      <c r="B13" s="276">
        <v>0.28999999999999998</v>
      </c>
      <c r="C13" s="269" t="s">
        <v>468</v>
      </c>
      <c r="D13" s="192"/>
    </row>
    <row r="14" spans="1:6" ht="16.5" thickBot="1">
      <c r="A14" s="197" t="s">
        <v>462</v>
      </c>
      <c r="B14" s="266">
        <v>8.5999999999999993E-2</v>
      </c>
      <c r="C14" s="269" t="s">
        <v>468</v>
      </c>
      <c r="D14" s="192"/>
    </row>
    <row r="15" spans="1:6">
      <c r="A15" s="265"/>
      <c r="B15" s="264"/>
      <c r="C15" s="194"/>
      <c r="D15" s="184"/>
    </row>
    <row r="16" spans="1:6" ht="13.5" thickBot="1"/>
    <row r="17" spans="3:6" ht="16.5" thickBot="1">
      <c r="C17" s="267" t="s">
        <v>472</v>
      </c>
      <c r="E17" s="160">
        <f>0.1*(B5/B10)*B12+0.1*(B7/B11)*B13+B9*B14</f>
        <v>0.99320457546130714</v>
      </c>
      <c r="F17" s="17" t="s">
        <v>470</v>
      </c>
    </row>
    <row r="18" spans="3:6" ht="13.5" thickBot="1"/>
    <row r="19" spans="3:6" ht="16.5" thickBot="1">
      <c r="C19" s="267" t="s">
        <v>471</v>
      </c>
      <c r="E19" s="160">
        <f>0.9*(0.01*B4+0.01*B6+0.15*B8)</f>
        <v>5.4476856570637722</v>
      </c>
      <c r="F19" s="17" t="s">
        <v>470</v>
      </c>
    </row>
    <row r="21" spans="3:6">
      <c r="D21" s="16" t="s">
        <v>469</v>
      </c>
      <c r="E21" t="str">
        <f>IF(E17&lt;=E19,"Verifica","Não verifica")</f>
        <v>Verifica</v>
      </c>
    </row>
    <row r="23" spans="3:6">
      <c r="E23">
        <f>E17/E19</f>
        <v>0.18231679248479818</v>
      </c>
      <c r="F23" s="158" t="s">
        <v>527</v>
      </c>
    </row>
  </sheetData>
  <mergeCells count="1">
    <mergeCell ref="A1:F1"/>
  </mergeCells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topLeftCell="A9" workbookViewId="0">
      <selection activeCell="J31" sqref="J31"/>
    </sheetView>
  </sheetViews>
  <sheetFormatPr defaultRowHeight="12.75"/>
  <cols>
    <col min="8" max="8" width="11.5703125" customWidth="1"/>
  </cols>
  <sheetData>
    <row r="3" spans="1:8">
      <c r="A3" s="280" t="s">
        <v>476</v>
      </c>
      <c r="B3" s="280"/>
      <c r="C3" s="280"/>
      <c r="D3" s="280"/>
      <c r="E3" s="280"/>
      <c r="F3" s="280"/>
      <c r="G3" s="280"/>
      <c r="H3" s="280"/>
    </row>
    <row r="4" spans="1:8">
      <c r="A4" s="280" t="s">
        <v>307</v>
      </c>
      <c r="B4" s="280"/>
      <c r="C4" s="280"/>
      <c r="D4" s="280"/>
      <c r="E4" s="280"/>
      <c r="F4" s="280"/>
      <c r="G4" s="280"/>
      <c r="H4" s="280"/>
    </row>
    <row r="5" spans="1:8">
      <c r="A5" s="280" t="s">
        <v>308</v>
      </c>
      <c r="B5" s="280"/>
      <c r="C5" s="280"/>
      <c r="D5" s="280"/>
      <c r="E5" s="280"/>
      <c r="F5" s="280"/>
      <c r="G5" s="280"/>
      <c r="H5" s="280"/>
    </row>
    <row r="6" spans="1:8">
      <c r="A6" s="280" t="s">
        <v>309</v>
      </c>
      <c r="B6" s="280"/>
      <c r="C6" s="280"/>
      <c r="D6" s="280"/>
      <c r="E6" s="280"/>
      <c r="F6" s="280"/>
      <c r="G6" s="280"/>
      <c r="H6" s="280"/>
    </row>
    <row r="7" spans="1:8">
      <c r="A7" s="280" t="s">
        <v>310</v>
      </c>
      <c r="B7" s="280"/>
      <c r="C7" s="280"/>
      <c r="D7" s="280"/>
      <c r="E7" s="280"/>
      <c r="F7" s="280"/>
      <c r="G7" s="280"/>
      <c r="H7" s="280"/>
    </row>
    <row r="8" spans="1:8">
      <c r="A8" s="280" t="s">
        <v>311</v>
      </c>
      <c r="B8" s="280"/>
      <c r="C8" s="280"/>
      <c r="D8" s="280"/>
      <c r="E8" s="280"/>
      <c r="F8" s="280"/>
      <c r="G8" s="280"/>
      <c r="H8" s="280"/>
    </row>
    <row r="9" spans="1:8">
      <c r="A9" s="17"/>
      <c r="B9" s="17"/>
      <c r="C9" s="17"/>
      <c r="D9" s="17"/>
      <c r="E9" s="17"/>
      <c r="F9" s="17"/>
      <c r="G9" s="17"/>
      <c r="H9" s="17"/>
    </row>
    <row r="10" spans="1:8">
      <c r="A10" s="280" t="s">
        <v>475</v>
      </c>
      <c r="B10" s="280"/>
      <c r="C10" s="17"/>
      <c r="D10" s="17"/>
      <c r="E10" s="17"/>
      <c r="F10" s="17"/>
      <c r="G10" s="17"/>
      <c r="H10" s="17"/>
    </row>
    <row r="11" spans="1:8">
      <c r="A11" t="s">
        <v>474</v>
      </c>
    </row>
    <row r="12" spans="1:8">
      <c r="A12" t="s">
        <v>312</v>
      </c>
    </row>
    <row r="14" spans="1:8">
      <c r="A14" s="282" t="s">
        <v>477</v>
      </c>
      <c r="B14" s="282"/>
      <c r="C14" s="282"/>
      <c r="D14" s="282"/>
      <c r="E14" s="282"/>
    </row>
    <row r="15" spans="1:8">
      <c r="A15" s="99"/>
    </row>
    <row r="16" spans="1:8">
      <c r="A16" s="282" t="s">
        <v>478</v>
      </c>
      <c r="B16" s="282"/>
      <c r="C16" s="282"/>
      <c r="D16" s="282"/>
      <c r="E16" s="282"/>
    </row>
    <row r="17" spans="1:8">
      <c r="A17" s="100"/>
      <c r="B17" t="s">
        <v>313</v>
      </c>
    </row>
    <row r="18" spans="1:8">
      <c r="A18" s="100"/>
      <c r="B18" t="s">
        <v>314</v>
      </c>
    </row>
    <row r="19" spans="1:8">
      <c r="A19" s="100"/>
      <c r="B19" t="s">
        <v>473</v>
      </c>
    </row>
    <row r="20" spans="1:8" ht="13.5" thickBot="1">
      <c r="A20" s="100"/>
    </row>
    <row r="21" spans="1:8">
      <c r="A21" s="198"/>
      <c r="B21" s="32"/>
      <c r="C21" s="32"/>
      <c r="D21" s="32"/>
      <c r="E21" s="32"/>
      <c r="F21" s="32"/>
      <c r="G21" s="32"/>
      <c r="H21" s="33"/>
    </row>
    <row r="22" spans="1:8">
      <c r="A22" s="325" t="s">
        <v>315</v>
      </c>
      <c r="B22" s="281"/>
      <c r="C22" s="281"/>
      <c r="D22" s="281"/>
      <c r="E22" s="281"/>
      <c r="F22" s="281"/>
      <c r="G22" s="281"/>
      <c r="H22" s="326"/>
    </row>
    <row r="23" spans="1:8">
      <c r="A23" s="199"/>
      <c r="B23" s="105"/>
      <c r="C23" s="105"/>
      <c r="D23" s="105"/>
      <c r="E23" s="105"/>
      <c r="F23" s="105"/>
      <c r="G23" s="105"/>
      <c r="H23" s="134"/>
    </row>
    <row r="24" spans="1:8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>
      <c r="A26" s="34"/>
      <c r="B26" s="35"/>
      <c r="C26" s="35"/>
      <c r="D26" s="35"/>
      <c r="E26" s="35"/>
      <c r="F26" s="35"/>
      <c r="G26" s="35"/>
      <c r="H26" s="37"/>
    </row>
    <row r="27" spans="1:8">
      <c r="A27" s="34"/>
      <c r="B27" s="35"/>
      <c r="C27" s="35"/>
      <c r="D27" s="35"/>
      <c r="E27" s="35"/>
      <c r="F27" s="35"/>
      <c r="G27" s="35"/>
      <c r="H27" s="37"/>
    </row>
    <row r="28" spans="1:8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>
      <c r="A30" s="32"/>
      <c r="B30" s="32"/>
      <c r="C30" s="32"/>
      <c r="D30" s="32"/>
      <c r="E30" s="32"/>
      <c r="F30" s="32"/>
      <c r="G30" s="32"/>
      <c r="H30" s="32"/>
    </row>
    <row r="32" spans="1:8">
      <c r="A32" s="200" t="s">
        <v>319</v>
      </c>
    </row>
    <row r="33" spans="1:8">
      <c r="A33" s="201" t="s">
        <v>320</v>
      </c>
      <c r="B33" s="201"/>
      <c r="C33" s="201"/>
      <c r="D33" s="201"/>
      <c r="E33" s="201"/>
      <c r="F33" s="201"/>
      <c r="G33" s="201"/>
      <c r="H33" s="201"/>
    </row>
    <row r="34" spans="1:8">
      <c r="A34" s="201" t="s">
        <v>321</v>
      </c>
      <c r="B34" s="201"/>
      <c r="C34" s="201"/>
      <c r="D34" s="201"/>
      <c r="E34" s="201"/>
      <c r="F34" s="201"/>
      <c r="G34" s="201"/>
      <c r="H34" s="201"/>
    </row>
    <row r="35" spans="1:8">
      <c r="A35" s="201" t="s">
        <v>322</v>
      </c>
      <c r="B35" s="201"/>
      <c r="C35" s="201"/>
      <c r="D35" s="201"/>
      <c r="E35" s="201"/>
      <c r="F35" s="201"/>
      <c r="G35" s="201"/>
      <c r="H35" s="201"/>
    </row>
    <row r="36" spans="1:8">
      <c r="A36" s="328" t="s">
        <v>480</v>
      </c>
      <c r="B36" s="282"/>
      <c r="C36" s="282"/>
      <c r="D36" s="282"/>
      <c r="E36" s="282"/>
      <c r="F36" s="282"/>
      <c r="G36" s="282"/>
      <c r="H36" s="282"/>
    </row>
    <row r="37" spans="1:8">
      <c r="A37" s="327" t="s">
        <v>481</v>
      </c>
      <c r="B37" s="327"/>
      <c r="C37" s="327"/>
      <c r="D37" s="327"/>
      <c r="E37" s="327"/>
      <c r="F37" s="327"/>
      <c r="G37" s="327"/>
      <c r="H37" s="327"/>
    </row>
  </sheetData>
  <mergeCells count="12">
    <mergeCell ref="A8:H8"/>
    <mergeCell ref="A22:H22"/>
    <mergeCell ref="A37:H37"/>
    <mergeCell ref="A10:B10"/>
    <mergeCell ref="A14:E14"/>
    <mergeCell ref="A16:E16"/>
    <mergeCell ref="A36:H36"/>
    <mergeCell ref="A3:H3"/>
    <mergeCell ref="A4:H4"/>
    <mergeCell ref="A5:H5"/>
    <mergeCell ref="A6:H6"/>
    <mergeCell ref="A7:H7"/>
  </mergeCells>
  <phoneticPr fontId="2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topLeftCell="A3" workbookViewId="0">
      <selection activeCell="N13" sqref="N13"/>
    </sheetView>
  </sheetViews>
  <sheetFormatPr defaultRowHeight="12.75"/>
  <cols>
    <col min="4" max="4" width="10.5703125" customWidth="1"/>
    <col min="5" max="6" width="10.42578125" customWidth="1"/>
    <col min="7" max="7" width="10.7109375" customWidth="1"/>
    <col min="8" max="8" width="10.5703125" customWidth="1"/>
    <col min="9" max="9" width="10.42578125" customWidth="1"/>
    <col min="10" max="10" width="10.5703125" customWidth="1"/>
    <col min="11" max="11" width="11.5703125" customWidth="1"/>
  </cols>
  <sheetData>
    <row r="1" spans="1:14">
      <c r="A1" s="162"/>
    </row>
    <row r="2" spans="1:14">
      <c r="G2" s="203"/>
      <c r="H2" s="35"/>
      <c r="I2" s="35"/>
      <c r="J2" s="35"/>
      <c r="K2" s="35"/>
    </row>
    <row r="3" spans="1:14">
      <c r="G3" s="203"/>
      <c r="H3" s="203"/>
      <c r="I3" s="203"/>
      <c r="J3" s="203"/>
    </row>
    <row r="4" spans="1:14">
      <c r="G4" s="203"/>
      <c r="H4" s="203"/>
      <c r="I4" s="203"/>
      <c r="J4" s="203"/>
    </row>
    <row r="5" spans="1:14">
      <c r="G5" s="203"/>
      <c r="H5" s="35"/>
      <c r="I5" s="35"/>
      <c r="J5" s="35"/>
    </row>
    <row r="6" spans="1:14">
      <c r="G6" s="203"/>
      <c r="H6" s="35"/>
      <c r="I6" s="35"/>
      <c r="J6" s="35"/>
    </row>
    <row r="8" spans="1:1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>
      <c r="A9" s="277" t="s">
        <v>323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M9" s="35"/>
      <c r="N9" s="35"/>
    </row>
    <row r="10" spans="1:14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>
      <c r="A11" s="60"/>
      <c r="B11" s="119"/>
      <c r="C11" s="119"/>
      <c r="D11" s="119"/>
      <c r="E11" s="119"/>
      <c r="F11" s="119"/>
      <c r="G11" s="119"/>
      <c r="H11" s="119"/>
      <c r="I11" s="119"/>
      <c r="J11" s="119"/>
      <c r="K11" s="204"/>
      <c r="M11" s="35"/>
      <c r="N11" s="35"/>
    </row>
    <row r="12" spans="1:14">
      <c r="A12" s="337" t="s">
        <v>485</v>
      </c>
      <c r="B12" s="338"/>
      <c r="C12" s="254" t="s">
        <v>486</v>
      </c>
      <c r="D12" s="178"/>
      <c r="E12" s="254" t="s">
        <v>487</v>
      </c>
      <c r="F12" s="35"/>
      <c r="G12" s="35"/>
      <c r="H12" s="338" t="s">
        <v>490</v>
      </c>
      <c r="I12" s="338"/>
      <c r="J12" s="338"/>
      <c r="K12" s="77"/>
      <c r="M12" s="35"/>
      <c r="N12" s="203"/>
    </row>
    <row r="13" spans="1:14">
      <c r="A13" s="337" t="s">
        <v>488</v>
      </c>
      <c r="B13" s="338"/>
      <c r="C13" s="339" t="s">
        <v>489</v>
      </c>
      <c r="D13" s="284"/>
      <c r="E13" s="338" t="s">
        <v>491</v>
      </c>
      <c r="F13" s="338"/>
      <c r="G13" s="338"/>
      <c r="H13" s="338" t="s">
        <v>492</v>
      </c>
      <c r="I13" s="338"/>
      <c r="J13" s="284"/>
      <c r="K13" s="77"/>
      <c r="M13" s="35"/>
      <c r="N13" s="203"/>
    </row>
    <row r="14" spans="1:14">
      <c r="A14" s="4"/>
      <c r="B14" s="146"/>
      <c r="C14" s="146"/>
      <c r="D14" s="146"/>
      <c r="E14" s="146"/>
      <c r="F14" s="146"/>
      <c r="G14" s="146"/>
      <c r="H14" s="146"/>
      <c r="I14" s="146"/>
      <c r="J14" s="146"/>
      <c r="K14" s="148"/>
      <c r="M14" s="35"/>
      <c r="N14" s="35"/>
    </row>
    <row r="15" spans="1:1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4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>
      <c r="A17" s="329" t="s">
        <v>324</v>
      </c>
      <c r="B17" s="205" t="s">
        <v>325</v>
      </c>
      <c r="C17" s="205" t="s">
        <v>326</v>
      </c>
      <c r="D17" s="205" t="s">
        <v>327</v>
      </c>
      <c r="E17" s="205" t="s">
        <v>328</v>
      </c>
      <c r="F17" s="205" t="s">
        <v>329</v>
      </c>
      <c r="G17" s="205" t="s">
        <v>330</v>
      </c>
      <c r="H17" s="205" t="s">
        <v>303</v>
      </c>
      <c r="I17" s="205" t="s">
        <v>304</v>
      </c>
      <c r="J17" s="205" t="s">
        <v>331</v>
      </c>
      <c r="K17" s="205" t="s">
        <v>332</v>
      </c>
    </row>
    <row r="18" spans="1:11" ht="24" customHeight="1">
      <c r="A18" s="330"/>
      <c r="B18" s="332" t="s">
        <v>482</v>
      </c>
      <c r="C18" s="332" t="s">
        <v>333</v>
      </c>
      <c r="D18" s="335" t="s">
        <v>483</v>
      </c>
      <c r="E18" s="335" t="s">
        <v>483</v>
      </c>
      <c r="F18" s="335" t="s">
        <v>483</v>
      </c>
      <c r="G18" s="335" t="s">
        <v>483</v>
      </c>
      <c r="H18" s="335" t="s">
        <v>483</v>
      </c>
      <c r="I18" s="335" t="s">
        <v>483</v>
      </c>
      <c r="J18" s="335" t="s">
        <v>484</v>
      </c>
      <c r="K18" s="335" t="s">
        <v>484</v>
      </c>
    </row>
    <row r="19" spans="1:11">
      <c r="A19" s="331"/>
      <c r="B19" s="333"/>
      <c r="C19" s="334"/>
      <c r="D19" s="336"/>
      <c r="E19" s="336"/>
      <c r="F19" s="336"/>
      <c r="G19" s="336"/>
      <c r="H19" s="336"/>
      <c r="I19" s="336"/>
      <c r="J19" s="336"/>
      <c r="K19" s="336"/>
    </row>
    <row r="20" spans="1:11">
      <c r="A20" s="206"/>
      <c r="B20" s="206"/>
      <c r="C20" s="207"/>
      <c r="D20" s="207"/>
      <c r="E20" s="207"/>
      <c r="F20" s="207"/>
      <c r="G20" s="207"/>
      <c r="H20" s="207"/>
      <c r="I20" s="207"/>
      <c r="J20" s="207"/>
      <c r="K20" s="207"/>
    </row>
    <row r="21" spans="1:11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</row>
    <row r="22" spans="1:11">
      <c r="A22" s="208"/>
      <c r="B22" s="208"/>
      <c r="C22" s="208"/>
      <c r="D22" s="208"/>
      <c r="E22" s="208"/>
      <c r="F22" s="208"/>
      <c r="G22" s="208"/>
      <c r="H22" s="208"/>
      <c r="I22" s="208"/>
      <c r="J22" s="208"/>
      <c r="K22" s="208"/>
    </row>
    <row r="23" spans="1:1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</row>
    <row r="24" spans="1:11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</row>
    <row r="25" spans="1:11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</row>
    <row r="26" spans="1:11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</row>
    <row r="27" spans="1:11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</row>
    <row r="28" spans="1:11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</row>
    <row r="29" spans="1:11">
      <c r="A29" s="208"/>
      <c r="B29" s="208"/>
      <c r="C29" s="208"/>
      <c r="D29" s="208"/>
      <c r="E29" s="208"/>
      <c r="F29" s="208"/>
      <c r="G29" s="208"/>
      <c r="H29" s="208"/>
      <c r="I29" s="208"/>
      <c r="J29" s="208"/>
      <c r="K29" s="208"/>
    </row>
  </sheetData>
  <mergeCells count="18">
    <mergeCell ref="H18:H19"/>
    <mergeCell ref="I18:I19"/>
    <mergeCell ref="A17:A19"/>
    <mergeCell ref="B18:B19"/>
    <mergeCell ref="C18:C19"/>
    <mergeCell ref="D18:D19"/>
    <mergeCell ref="A9:K9"/>
    <mergeCell ref="A12:B12"/>
    <mergeCell ref="H12:J12"/>
    <mergeCell ref="A13:B13"/>
    <mergeCell ref="C13:D13"/>
    <mergeCell ref="E13:G13"/>
    <mergeCell ref="H13:J13"/>
    <mergeCell ref="J18:J19"/>
    <mergeCell ref="K18:K19"/>
    <mergeCell ref="E18:E19"/>
    <mergeCell ref="F18:F19"/>
    <mergeCell ref="G18:G19"/>
  </mergeCells>
  <phoneticPr fontId="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topLeftCell="A28" workbookViewId="0">
      <selection activeCell="M45" sqref="M45"/>
    </sheetView>
  </sheetViews>
  <sheetFormatPr defaultRowHeight="12.75"/>
  <cols>
    <col min="1" max="1" width="32.28515625" customWidth="1"/>
  </cols>
  <sheetData>
    <row r="1" spans="1:10">
      <c r="A1" s="280" t="s">
        <v>334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0">
      <c r="A2" s="280" t="s">
        <v>335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>
      <c r="A3" s="280" t="s">
        <v>336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0">
      <c r="A4" s="280" t="s">
        <v>337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>
      <c r="A5" s="340" t="s">
        <v>493</v>
      </c>
      <c r="B5" s="340"/>
      <c r="C5" s="340"/>
      <c r="D5" s="340"/>
      <c r="E5" s="340"/>
      <c r="F5" s="340"/>
      <c r="G5" s="340"/>
      <c r="H5" s="340"/>
      <c r="I5" s="340"/>
      <c r="J5" s="340"/>
    </row>
    <row r="6" spans="1:10">
      <c r="A6" s="341" t="s">
        <v>338</v>
      </c>
      <c r="B6" s="341"/>
      <c r="C6" s="341"/>
      <c r="D6" s="341"/>
      <c r="E6" s="341"/>
      <c r="F6" s="341"/>
      <c r="G6" s="341"/>
      <c r="H6" s="341"/>
      <c r="I6" s="341"/>
      <c r="J6" s="341"/>
    </row>
    <row r="7" spans="1:10">
      <c r="A7" s="280" t="s">
        <v>339</v>
      </c>
      <c r="B7" s="280"/>
      <c r="C7" s="280"/>
      <c r="D7" s="280"/>
      <c r="E7" s="280"/>
      <c r="F7" s="280"/>
      <c r="G7" s="280"/>
      <c r="H7" s="280"/>
      <c r="I7" s="280"/>
      <c r="J7" s="280"/>
    </row>
    <row r="10" spans="1:10">
      <c r="A10" s="162" t="s">
        <v>340</v>
      </c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3.5" thickBot="1"/>
    <row r="12" spans="1:10">
      <c r="A12" s="356" t="s">
        <v>341</v>
      </c>
      <c r="B12" s="358" t="s">
        <v>496</v>
      </c>
      <c r="C12" s="358"/>
      <c r="D12" s="360"/>
      <c r="E12" s="362" t="s">
        <v>494</v>
      </c>
      <c r="F12" s="362"/>
      <c r="G12" s="362"/>
      <c r="H12" s="362"/>
      <c r="I12" s="342" t="s">
        <v>495</v>
      </c>
      <c r="J12" s="343"/>
    </row>
    <row r="13" spans="1:10" ht="13.5" thickBot="1">
      <c r="A13" s="357"/>
      <c r="B13" s="359"/>
      <c r="C13" s="359"/>
      <c r="D13" s="361"/>
      <c r="E13" s="363"/>
      <c r="F13" s="363"/>
      <c r="G13" s="363"/>
      <c r="H13" s="363"/>
      <c r="I13" s="344"/>
      <c r="J13" s="345"/>
    </row>
    <row r="15" spans="1:10" ht="13.5" thickBot="1"/>
    <row r="16" spans="1:10" ht="13.5" thickBot="1">
      <c r="A16" s="346" t="s">
        <v>342</v>
      </c>
      <c r="B16" s="347"/>
      <c r="C16" s="348"/>
      <c r="D16" s="202"/>
      <c r="E16" s="35"/>
      <c r="F16" s="209"/>
      <c r="G16" s="209"/>
      <c r="H16" s="201"/>
      <c r="I16" s="201"/>
      <c r="J16" s="201"/>
    </row>
    <row r="17" spans="1:10">
      <c r="A17" s="349" t="s">
        <v>343</v>
      </c>
      <c r="B17" s="211" t="s">
        <v>127</v>
      </c>
      <c r="C17" s="212" t="s">
        <v>4</v>
      </c>
      <c r="D17" s="202"/>
      <c r="E17" s="350" t="s">
        <v>344</v>
      </c>
      <c r="F17" s="351"/>
      <c r="G17" s="351"/>
      <c r="H17" s="351"/>
      <c r="I17" s="351"/>
      <c r="J17" s="352"/>
    </row>
    <row r="18" spans="1:10" ht="15">
      <c r="A18" s="349"/>
      <c r="B18" s="211" t="s">
        <v>499</v>
      </c>
      <c r="C18" s="212" t="s">
        <v>504</v>
      </c>
      <c r="D18" s="202"/>
      <c r="E18" s="34"/>
      <c r="F18" s="35"/>
      <c r="G18" s="353" t="s">
        <v>345</v>
      </c>
      <c r="H18" s="353"/>
      <c r="I18" s="354" t="s">
        <v>500</v>
      </c>
      <c r="J18" s="355"/>
    </row>
    <row r="19" spans="1:10">
      <c r="A19" s="213" t="s">
        <v>346</v>
      </c>
      <c r="B19" s="203"/>
      <c r="C19" s="214"/>
      <c r="D19" s="201"/>
      <c r="E19" s="349" t="s">
        <v>343</v>
      </c>
      <c r="F19" s="364"/>
      <c r="G19" s="201"/>
      <c r="H19" s="201"/>
      <c r="I19" s="201"/>
      <c r="J19" s="201"/>
    </row>
    <row r="20" spans="1:10">
      <c r="A20" s="213"/>
      <c r="B20" s="203"/>
      <c r="C20" s="214"/>
      <c r="D20" s="201"/>
      <c r="E20" s="349"/>
      <c r="F20" s="364"/>
      <c r="G20" s="365"/>
      <c r="H20" s="365"/>
      <c r="I20" s="365"/>
      <c r="J20" s="366"/>
    </row>
    <row r="21" spans="1:10">
      <c r="A21" s="213" t="s">
        <v>347</v>
      </c>
      <c r="B21" s="203"/>
      <c r="C21" s="214"/>
      <c r="D21" s="201"/>
      <c r="E21" s="210"/>
      <c r="F21" s="215"/>
      <c r="G21" s="203"/>
      <c r="H21" s="203"/>
      <c r="I21" s="203"/>
      <c r="J21" s="214"/>
    </row>
    <row r="22" spans="1:10">
      <c r="A22" s="213"/>
      <c r="B22" s="203"/>
      <c r="C22" s="214"/>
      <c r="D22" s="201"/>
      <c r="E22" s="216"/>
      <c r="F22" s="217"/>
      <c r="G22" s="203"/>
      <c r="H22" s="203"/>
      <c r="I22" s="203"/>
      <c r="J22" s="214"/>
    </row>
    <row r="23" spans="1:10">
      <c r="A23" s="218" t="s">
        <v>348</v>
      </c>
      <c r="B23" s="203"/>
      <c r="C23" s="214"/>
      <c r="D23" s="201"/>
      <c r="E23" s="349" t="s">
        <v>349</v>
      </c>
      <c r="F23" s="364"/>
      <c r="G23" s="365"/>
      <c r="H23" s="365"/>
      <c r="I23" s="365"/>
      <c r="J23" s="366"/>
    </row>
    <row r="24" spans="1:10">
      <c r="A24" s="218"/>
      <c r="B24" s="203"/>
      <c r="C24" s="214"/>
      <c r="D24" s="201"/>
      <c r="E24" s="34"/>
      <c r="F24" s="203"/>
      <c r="G24" s="203"/>
      <c r="H24" s="203"/>
      <c r="I24" s="203"/>
      <c r="J24" s="214"/>
    </row>
    <row r="25" spans="1:10" ht="13.5" thickBot="1">
      <c r="A25" s="219" t="s">
        <v>349</v>
      </c>
      <c r="B25" s="203"/>
      <c r="C25" s="214"/>
      <c r="D25" s="201"/>
      <c r="E25" s="220"/>
      <c r="F25" s="221"/>
      <c r="G25" s="221"/>
      <c r="H25" s="221"/>
      <c r="I25" s="221"/>
      <c r="J25" s="222"/>
    </row>
    <row r="26" spans="1:10" ht="13.5" thickBot="1">
      <c r="A26" s="213" t="s">
        <v>350</v>
      </c>
      <c r="B26" s="203"/>
      <c r="C26" s="214"/>
      <c r="D26" s="201"/>
      <c r="E26" s="223"/>
      <c r="F26" s="223"/>
      <c r="G26" s="223"/>
      <c r="H26" s="223"/>
      <c r="I26" s="223"/>
      <c r="J26" s="223"/>
    </row>
    <row r="27" spans="1:10">
      <c r="A27" s="213" t="s">
        <v>351</v>
      </c>
      <c r="B27" s="203"/>
      <c r="C27" s="214"/>
      <c r="D27" s="201"/>
      <c r="E27" s="350" t="s">
        <v>352</v>
      </c>
      <c r="F27" s="351"/>
      <c r="G27" s="351"/>
      <c r="H27" s="351"/>
      <c r="I27" s="351"/>
      <c r="J27" s="352"/>
    </row>
    <row r="28" spans="1:10" ht="15">
      <c r="A28" s="219" t="s">
        <v>353</v>
      </c>
      <c r="B28" s="203"/>
      <c r="C28" s="214"/>
      <c r="D28" s="201"/>
      <c r="E28" s="224"/>
      <c r="F28" s="225"/>
      <c r="G28" s="353" t="s">
        <v>345</v>
      </c>
      <c r="H28" s="353"/>
      <c r="I28" s="369" t="s">
        <v>501</v>
      </c>
      <c r="J28" s="355"/>
    </row>
    <row r="29" spans="1:10">
      <c r="A29" s="219" t="s">
        <v>354</v>
      </c>
      <c r="B29" s="203"/>
      <c r="C29" s="214"/>
      <c r="D29" s="201"/>
      <c r="E29" s="349" t="s">
        <v>355</v>
      </c>
      <c r="F29" s="364"/>
      <c r="G29" s="226"/>
      <c r="H29" s="203"/>
      <c r="I29" s="203"/>
      <c r="J29" s="214"/>
    </row>
    <row r="30" spans="1:10" ht="15">
      <c r="A30" s="218" t="s">
        <v>348</v>
      </c>
      <c r="B30" s="203"/>
      <c r="C30" s="214"/>
      <c r="D30" s="201"/>
      <c r="E30" s="349" t="s">
        <v>356</v>
      </c>
      <c r="F30" s="364"/>
      <c r="G30" s="227"/>
      <c r="H30" s="203"/>
      <c r="I30" s="203"/>
      <c r="J30" s="214"/>
    </row>
    <row r="31" spans="1:10">
      <c r="A31" s="219" t="s">
        <v>357</v>
      </c>
      <c r="B31" s="203"/>
      <c r="C31" s="214"/>
      <c r="D31" s="201"/>
      <c r="E31" s="367" t="s">
        <v>358</v>
      </c>
      <c r="F31" s="368"/>
      <c r="G31" s="365"/>
      <c r="H31" s="365"/>
      <c r="I31" s="365"/>
      <c r="J31" s="366"/>
    </row>
    <row r="32" spans="1:10">
      <c r="A32" s="213" t="s">
        <v>359</v>
      </c>
      <c r="B32" s="203"/>
      <c r="C32" s="214"/>
      <c r="D32" s="201"/>
      <c r="E32" s="367" t="s">
        <v>360</v>
      </c>
      <c r="F32" s="368"/>
      <c r="G32" s="365"/>
      <c r="H32" s="365"/>
      <c r="I32" s="365"/>
      <c r="J32" s="366"/>
    </row>
    <row r="33" spans="1:10">
      <c r="A33" s="213" t="s">
        <v>361</v>
      </c>
      <c r="B33" s="203"/>
      <c r="C33" s="214"/>
      <c r="D33" s="201"/>
      <c r="E33" s="370" t="s">
        <v>362</v>
      </c>
      <c r="F33" s="371"/>
      <c r="G33" s="203"/>
      <c r="H33" s="203"/>
      <c r="I33" s="203"/>
      <c r="J33" s="214"/>
    </row>
    <row r="34" spans="1:10">
      <c r="A34" s="228" t="s">
        <v>363</v>
      </c>
      <c r="B34" s="203"/>
      <c r="C34" s="214"/>
      <c r="D34" s="201"/>
      <c r="E34" s="372"/>
      <c r="F34" s="371"/>
      <c r="G34" s="203"/>
      <c r="H34" s="203"/>
      <c r="I34" s="203"/>
      <c r="J34" s="214"/>
    </row>
    <row r="35" spans="1:10">
      <c r="A35" s="228" t="s">
        <v>364</v>
      </c>
      <c r="B35" s="203"/>
      <c r="C35" s="214"/>
      <c r="D35" s="201"/>
      <c r="E35" s="229"/>
      <c r="F35" s="230"/>
      <c r="G35" s="203"/>
      <c r="H35" s="203"/>
      <c r="I35" s="203"/>
      <c r="J35" s="214"/>
    </row>
    <row r="36" spans="1:10">
      <c r="A36" s="213" t="s">
        <v>365</v>
      </c>
      <c r="B36" s="203"/>
      <c r="C36" s="214"/>
      <c r="D36" s="201"/>
      <c r="E36" s="349" t="s">
        <v>355</v>
      </c>
      <c r="F36" s="364"/>
      <c r="G36" s="203"/>
      <c r="H36" s="203"/>
      <c r="I36" s="203"/>
      <c r="J36" s="214"/>
    </row>
    <row r="37" spans="1:10">
      <c r="A37" s="213" t="s">
        <v>366</v>
      </c>
      <c r="B37" s="35"/>
      <c r="C37" s="37"/>
      <c r="E37" s="367" t="s">
        <v>367</v>
      </c>
      <c r="F37" s="368"/>
      <c r="G37" s="365"/>
      <c r="H37" s="365"/>
      <c r="I37" s="365"/>
      <c r="J37" s="366"/>
    </row>
    <row r="38" spans="1:10">
      <c r="A38" s="218" t="s">
        <v>348</v>
      </c>
      <c r="B38" s="35"/>
      <c r="C38" s="231"/>
      <c r="E38" s="367" t="s">
        <v>368</v>
      </c>
      <c r="F38" s="368"/>
      <c r="G38" s="365"/>
      <c r="H38" s="365"/>
      <c r="I38" s="365"/>
      <c r="J38" s="366"/>
    </row>
    <row r="39" spans="1:10" ht="13.5" thickBot="1">
      <c r="A39" s="232"/>
      <c r="B39" s="40"/>
      <c r="C39" s="42"/>
      <c r="E39" s="367" t="s">
        <v>369</v>
      </c>
      <c r="F39" s="368"/>
      <c r="G39" s="365"/>
      <c r="H39" s="365"/>
      <c r="I39" s="365"/>
      <c r="J39" s="366"/>
    </row>
    <row r="40" spans="1:10" ht="13.5" thickBot="1">
      <c r="A40" s="201"/>
      <c r="E40" s="367" t="s">
        <v>370</v>
      </c>
      <c r="F40" s="368"/>
      <c r="G40" s="365"/>
      <c r="H40" s="365"/>
      <c r="I40" s="365"/>
      <c r="J40" s="366"/>
    </row>
    <row r="41" spans="1:10">
      <c r="A41" s="373" t="s">
        <v>371</v>
      </c>
      <c r="B41" s="374"/>
      <c r="C41" s="375"/>
      <c r="E41" s="228"/>
      <c r="F41" s="35"/>
      <c r="G41" s="35"/>
      <c r="H41" s="35"/>
      <c r="I41" s="35"/>
      <c r="J41" s="37"/>
    </row>
    <row r="42" spans="1:10">
      <c r="A42" s="233" t="s">
        <v>372</v>
      </c>
      <c r="B42" s="378" t="s">
        <v>373</v>
      </c>
      <c r="C42" s="379"/>
      <c r="E42" s="380" t="s">
        <v>374</v>
      </c>
      <c r="F42" s="381"/>
      <c r="G42" s="365"/>
      <c r="H42" s="365"/>
      <c r="I42" s="365"/>
      <c r="J42" s="366"/>
    </row>
    <row r="43" spans="1:10" ht="13.5" thickBot="1">
      <c r="A43" s="234"/>
      <c r="B43" s="384"/>
      <c r="C43" s="385"/>
      <c r="E43" s="382"/>
      <c r="F43" s="383"/>
      <c r="G43" s="40"/>
      <c r="H43" s="40"/>
      <c r="I43" s="40"/>
      <c r="J43" s="42"/>
    </row>
    <row r="44" spans="1:10" ht="13.5" thickBot="1"/>
    <row r="45" spans="1:10">
      <c r="A45" s="386" t="s">
        <v>375</v>
      </c>
      <c r="B45" s="389" t="s">
        <v>498</v>
      </c>
      <c r="C45" s="390"/>
      <c r="D45" s="390"/>
      <c r="E45" s="390"/>
      <c r="F45" s="390"/>
      <c r="G45" s="390"/>
      <c r="H45" s="390"/>
      <c r="I45" s="390"/>
      <c r="J45" s="391"/>
    </row>
    <row r="46" spans="1:10">
      <c r="A46" s="387"/>
      <c r="B46" s="392" t="s">
        <v>376</v>
      </c>
      <c r="C46" s="376" t="s">
        <v>377</v>
      </c>
      <c r="D46" s="376" t="s">
        <v>378</v>
      </c>
      <c r="E46" s="376" t="s">
        <v>379</v>
      </c>
      <c r="F46" s="376" t="s">
        <v>380</v>
      </c>
      <c r="G46" s="376" t="s">
        <v>381</v>
      </c>
      <c r="H46" s="376" t="s">
        <v>382</v>
      </c>
      <c r="I46" s="376" t="s">
        <v>383</v>
      </c>
      <c r="J46" s="395" t="s">
        <v>384</v>
      </c>
    </row>
    <row r="47" spans="1:10" ht="13.5" thickBot="1">
      <c r="A47" s="388"/>
      <c r="B47" s="393"/>
      <c r="C47" s="377"/>
      <c r="D47" s="377"/>
      <c r="E47" s="377"/>
      <c r="F47" s="377"/>
      <c r="G47" s="377"/>
      <c r="H47" s="377"/>
      <c r="I47" s="377"/>
      <c r="J47" s="396"/>
    </row>
    <row r="48" spans="1:10">
      <c r="A48" s="397"/>
      <c r="B48" s="392"/>
      <c r="C48" s="376"/>
      <c r="D48" s="376"/>
      <c r="E48" s="376"/>
      <c r="F48" s="376"/>
      <c r="G48" s="376"/>
      <c r="H48" s="376"/>
      <c r="I48" s="376"/>
      <c r="J48" s="395"/>
    </row>
    <row r="49" spans="1:10">
      <c r="A49" s="398"/>
      <c r="B49" s="393"/>
      <c r="C49" s="377"/>
      <c r="D49" s="377"/>
      <c r="E49" s="377"/>
      <c r="F49" s="377"/>
      <c r="G49" s="377"/>
      <c r="H49" s="377"/>
      <c r="I49" s="377"/>
      <c r="J49" s="402"/>
    </row>
    <row r="50" spans="1:10">
      <c r="A50" s="237"/>
      <c r="B50" s="238"/>
      <c r="C50" s="8"/>
      <c r="D50" s="235"/>
      <c r="E50" s="8"/>
      <c r="F50" s="8"/>
      <c r="G50" s="8"/>
      <c r="H50" s="8"/>
      <c r="I50" s="8"/>
      <c r="J50" s="236"/>
    </row>
    <row r="51" spans="1:10" ht="13.5" thickBot="1">
      <c r="A51" s="237"/>
      <c r="B51" s="238"/>
      <c r="C51" s="8"/>
      <c r="D51" s="8"/>
      <c r="E51" s="8"/>
      <c r="F51" s="8"/>
      <c r="G51" s="8"/>
      <c r="H51" s="8"/>
      <c r="I51" s="8"/>
      <c r="J51" s="239"/>
    </row>
    <row r="52" spans="1:10">
      <c r="A52" s="403" t="s">
        <v>497</v>
      </c>
      <c r="B52" s="240"/>
      <c r="C52" s="241"/>
      <c r="D52" s="241"/>
      <c r="E52" s="241"/>
      <c r="F52" s="241"/>
      <c r="G52" s="241"/>
      <c r="H52" s="241"/>
      <c r="I52" s="241"/>
      <c r="J52" s="242"/>
    </row>
    <row r="53" spans="1:10">
      <c r="A53" s="404"/>
      <c r="B53" s="243"/>
      <c r="C53" s="244"/>
      <c r="D53" s="244"/>
      <c r="E53" s="244"/>
      <c r="F53" s="244"/>
      <c r="G53" s="244"/>
      <c r="H53" s="244"/>
      <c r="I53" s="244"/>
      <c r="J53" s="245"/>
    </row>
    <row r="54" spans="1:10">
      <c r="A54" s="405"/>
      <c r="B54" s="246"/>
      <c r="C54" s="13"/>
      <c r="D54" s="13"/>
      <c r="E54" s="13"/>
      <c r="F54" s="13"/>
      <c r="G54" s="13"/>
      <c r="H54" s="13"/>
      <c r="I54" s="13"/>
      <c r="J54" s="236"/>
    </row>
    <row r="55" spans="1:10">
      <c r="A55" s="406"/>
      <c r="B55" s="392"/>
      <c r="C55" s="376"/>
      <c r="D55" s="376"/>
      <c r="E55" s="376"/>
      <c r="F55" s="376"/>
      <c r="G55" s="376"/>
      <c r="H55" s="376"/>
      <c r="I55" s="376"/>
      <c r="J55" s="395"/>
    </row>
    <row r="56" spans="1:10">
      <c r="A56" s="407"/>
      <c r="B56" s="409"/>
      <c r="C56" s="394"/>
      <c r="D56" s="394"/>
      <c r="E56" s="394"/>
      <c r="F56" s="394"/>
      <c r="G56" s="394"/>
      <c r="H56" s="394"/>
      <c r="I56" s="394"/>
      <c r="J56" s="399"/>
    </row>
    <row r="57" spans="1:10" ht="13.5" thickBot="1">
      <c r="A57" s="408"/>
      <c r="B57" s="393"/>
      <c r="C57" s="377"/>
      <c r="D57" s="377"/>
      <c r="E57" s="377"/>
      <c r="F57" s="377"/>
      <c r="G57" s="377"/>
      <c r="H57" s="377"/>
      <c r="I57" s="377"/>
      <c r="J57" s="400"/>
    </row>
    <row r="58" spans="1:10">
      <c r="A58" s="386" t="s">
        <v>502</v>
      </c>
      <c r="B58" s="303"/>
      <c r="C58" s="303"/>
      <c r="D58" s="303"/>
      <c r="E58" s="303"/>
      <c r="F58" s="303"/>
      <c r="G58" s="303"/>
      <c r="H58" s="303"/>
      <c r="I58" s="303"/>
      <c r="J58" s="304"/>
    </row>
    <row r="59" spans="1:10" ht="13.5" thickBot="1">
      <c r="A59" s="401"/>
      <c r="B59" s="312"/>
      <c r="C59" s="312"/>
      <c r="D59" s="312"/>
      <c r="E59" s="312"/>
      <c r="F59" s="312"/>
      <c r="G59" s="312"/>
      <c r="H59" s="312"/>
      <c r="I59" s="312"/>
      <c r="J59" s="313"/>
    </row>
  </sheetData>
  <mergeCells count="89">
    <mergeCell ref="A58:A59"/>
    <mergeCell ref="B58:J59"/>
    <mergeCell ref="J48:J49"/>
    <mergeCell ref="A52:A54"/>
    <mergeCell ref="A55:A57"/>
    <mergeCell ref="B55:B57"/>
    <mergeCell ref="C55:C57"/>
    <mergeCell ref="D55:D57"/>
    <mergeCell ref="E55:E57"/>
    <mergeCell ref="F55:F57"/>
    <mergeCell ref="G55:G57"/>
    <mergeCell ref="H55:H57"/>
    <mergeCell ref="J46:J47"/>
    <mergeCell ref="E48:E49"/>
    <mergeCell ref="I55:I57"/>
    <mergeCell ref="J55:J57"/>
    <mergeCell ref="F48:F49"/>
    <mergeCell ref="G48:G49"/>
    <mergeCell ref="H48:H49"/>
    <mergeCell ref="I48:I49"/>
    <mergeCell ref="A45:A47"/>
    <mergeCell ref="B45:J45"/>
    <mergeCell ref="B46:B47"/>
    <mergeCell ref="C46:C47"/>
    <mergeCell ref="D46:D47"/>
    <mergeCell ref="E46:E47"/>
    <mergeCell ref="A48:A49"/>
    <mergeCell ref="B48:B49"/>
    <mergeCell ref="C48:C49"/>
    <mergeCell ref="D48:D49"/>
    <mergeCell ref="F46:F47"/>
    <mergeCell ref="G46:G47"/>
    <mergeCell ref="H46:H47"/>
    <mergeCell ref="I46:I47"/>
    <mergeCell ref="B42:C42"/>
    <mergeCell ref="E42:F43"/>
    <mergeCell ref="G42:H42"/>
    <mergeCell ref="I42:J42"/>
    <mergeCell ref="B43:C43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E36:F36"/>
    <mergeCell ref="E37:F37"/>
    <mergeCell ref="G37:H37"/>
    <mergeCell ref="I37:J37"/>
    <mergeCell ref="E32:F32"/>
    <mergeCell ref="G32:H32"/>
    <mergeCell ref="I32:J32"/>
    <mergeCell ref="E33:F34"/>
    <mergeCell ref="E30:F30"/>
    <mergeCell ref="E31:F31"/>
    <mergeCell ref="G31:H31"/>
    <mergeCell ref="I31:J31"/>
    <mergeCell ref="E27:J27"/>
    <mergeCell ref="G28:H28"/>
    <mergeCell ref="I28:J28"/>
    <mergeCell ref="E29:F29"/>
    <mergeCell ref="E19:F20"/>
    <mergeCell ref="G20:H20"/>
    <mergeCell ref="I20:J20"/>
    <mergeCell ref="E23:F23"/>
    <mergeCell ref="G23:H23"/>
    <mergeCell ref="I23:J23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A5:J5"/>
    <mergeCell ref="A6:J6"/>
    <mergeCell ref="A7:J7"/>
    <mergeCell ref="B10:J10"/>
    <mergeCell ref="A1:J1"/>
    <mergeCell ref="A2:J2"/>
    <mergeCell ref="A3:J3"/>
    <mergeCell ref="A4:J4"/>
  </mergeCells>
  <phoneticPr fontId="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topLeftCell="A25" workbookViewId="0">
      <selection activeCell="D57" sqref="D57"/>
    </sheetView>
  </sheetViews>
  <sheetFormatPr defaultRowHeight="12.75"/>
  <sheetData>
    <row r="3" spans="1:10">
      <c r="A3" s="280" t="s">
        <v>385</v>
      </c>
      <c r="B3" s="280"/>
      <c r="C3" s="280"/>
      <c r="D3" s="280"/>
      <c r="E3" s="280"/>
      <c r="F3" s="280"/>
      <c r="G3" s="280"/>
      <c r="H3" s="280"/>
      <c r="I3" s="280"/>
      <c r="J3" s="100"/>
    </row>
    <row r="4" spans="1:10">
      <c r="A4" s="280" t="s">
        <v>307</v>
      </c>
      <c r="B4" s="280"/>
      <c r="C4" s="280"/>
      <c r="D4" s="280"/>
      <c r="E4" s="280"/>
      <c r="F4" s="280"/>
      <c r="G4" s="280"/>
      <c r="H4" s="280"/>
      <c r="I4" s="280"/>
      <c r="J4" s="17"/>
    </row>
    <row r="5" spans="1:10">
      <c r="A5" s="280" t="s">
        <v>308</v>
      </c>
      <c r="B5" s="280"/>
      <c r="C5" s="280"/>
      <c r="D5" s="280"/>
      <c r="E5" s="280"/>
      <c r="F5" s="280"/>
      <c r="G5" s="280"/>
      <c r="H5" s="280"/>
      <c r="I5" s="280"/>
      <c r="J5" s="17"/>
    </row>
    <row r="6" spans="1:10">
      <c r="A6" s="280" t="s">
        <v>386</v>
      </c>
      <c r="B6" s="280"/>
      <c r="C6" s="280"/>
      <c r="D6" s="280"/>
      <c r="E6" s="280"/>
      <c r="F6" s="280"/>
      <c r="G6" s="280"/>
      <c r="H6" s="280"/>
      <c r="I6" s="280"/>
      <c r="J6" s="100"/>
    </row>
    <row r="7" spans="1:10">
      <c r="A7" s="280" t="s">
        <v>387</v>
      </c>
      <c r="B7" s="280"/>
      <c r="C7" s="280"/>
      <c r="D7" s="280"/>
      <c r="E7" s="280"/>
      <c r="F7" s="280"/>
      <c r="G7" s="280"/>
      <c r="H7" s="280"/>
      <c r="I7" s="280"/>
      <c r="J7" s="17"/>
    </row>
    <row r="8" spans="1:10">
      <c r="A8" s="280" t="s">
        <v>388</v>
      </c>
      <c r="B8" s="280"/>
      <c r="C8" s="280"/>
      <c r="D8" s="280"/>
      <c r="E8" s="280"/>
      <c r="F8" s="280"/>
      <c r="G8" s="280"/>
      <c r="H8" s="280"/>
      <c r="I8" s="280"/>
      <c r="J8" s="17"/>
    </row>
    <row r="11" spans="1:10">
      <c r="A11" s="282" t="s">
        <v>389</v>
      </c>
      <c r="B11" s="282"/>
    </row>
    <row r="12" spans="1:10">
      <c r="A12" s="282" t="s">
        <v>390</v>
      </c>
      <c r="B12" s="282"/>
    </row>
    <row r="13" spans="1:10">
      <c r="A13" s="282" t="s">
        <v>391</v>
      </c>
      <c r="B13" s="282"/>
    </row>
    <row r="15" spans="1:10">
      <c r="A15" t="s">
        <v>392</v>
      </c>
    </row>
    <row r="16" spans="1:10">
      <c r="A16" s="247"/>
      <c r="B16" s="248"/>
      <c r="C16" s="282" t="s">
        <v>393</v>
      </c>
      <c r="D16" s="282"/>
      <c r="E16" s="146"/>
      <c r="F16" s="202" t="s">
        <v>503</v>
      </c>
    </row>
    <row r="17" spans="1:9">
      <c r="A17" s="247"/>
      <c r="B17" s="249"/>
      <c r="C17" s="282" t="s">
        <v>394</v>
      </c>
      <c r="D17" s="282"/>
      <c r="E17" s="250"/>
      <c r="F17" s="202" t="s">
        <v>503</v>
      </c>
    </row>
    <row r="18" spans="1:9">
      <c r="A18" t="s">
        <v>395</v>
      </c>
      <c r="B18" s="251"/>
      <c r="C18" s="282" t="s">
        <v>396</v>
      </c>
      <c r="D18" s="282"/>
      <c r="E18" s="250"/>
      <c r="F18" s="202" t="s">
        <v>503</v>
      </c>
    </row>
    <row r="19" spans="1:9">
      <c r="A19" t="s">
        <v>395</v>
      </c>
      <c r="B19" s="251"/>
      <c r="C19" s="282" t="s">
        <v>185</v>
      </c>
      <c r="D19" s="282"/>
      <c r="E19" s="250"/>
      <c r="F19" s="202" t="s">
        <v>503</v>
      </c>
    </row>
    <row r="20" spans="1:9">
      <c r="A20" t="s">
        <v>395</v>
      </c>
      <c r="B20" s="251"/>
      <c r="C20" s="282" t="s">
        <v>397</v>
      </c>
      <c r="D20" s="282"/>
      <c r="E20" s="250"/>
      <c r="F20" s="202" t="s">
        <v>503</v>
      </c>
    </row>
    <row r="21" spans="1:9">
      <c r="A21" t="s">
        <v>398</v>
      </c>
      <c r="B21" s="251"/>
      <c r="C21" s="282" t="s">
        <v>399</v>
      </c>
      <c r="D21" s="282"/>
      <c r="E21" s="250"/>
      <c r="F21" s="202" t="s">
        <v>503</v>
      </c>
    </row>
    <row r="22" spans="1:9">
      <c r="B22" s="251"/>
      <c r="C22" s="282" t="s">
        <v>400</v>
      </c>
      <c r="D22" s="282"/>
      <c r="E22" s="250"/>
      <c r="F22" s="202" t="s">
        <v>503</v>
      </c>
    </row>
    <row r="24" spans="1:9">
      <c r="A24" t="s">
        <v>401</v>
      </c>
      <c r="F24" s="410" t="s">
        <v>402</v>
      </c>
      <c r="G24" s="410"/>
      <c r="H24" s="410"/>
      <c r="I24" s="410"/>
    </row>
    <row r="25" spans="1:9">
      <c r="A25" t="s">
        <v>403</v>
      </c>
    </row>
    <row r="27" spans="1:9">
      <c r="A27" t="s">
        <v>404</v>
      </c>
      <c r="D27" s="248"/>
      <c r="F27" s="248"/>
    </row>
    <row r="28" spans="1:9">
      <c r="A28" t="s">
        <v>404</v>
      </c>
      <c r="D28" s="250"/>
      <c r="F28" s="250"/>
    </row>
    <row r="29" spans="1:9">
      <c r="A29" t="s">
        <v>404</v>
      </c>
      <c r="D29" s="250"/>
      <c r="F29" s="250"/>
    </row>
    <row r="32" spans="1:9">
      <c r="A32" t="s">
        <v>405</v>
      </c>
      <c r="F32" s="410" t="s">
        <v>406</v>
      </c>
      <c r="G32" s="410"/>
      <c r="H32" s="410"/>
      <c r="I32" s="410"/>
    </row>
    <row r="33" spans="1:6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0" t="s">
        <v>507</v>
      </c>
    </row>
    <row r="39" spans="1:6">
      <c r="A39" t="s">
        <v>408</v>
      </c>
    </row>
    <row r="41" spans="1:6">
      <c r="B41" t="s">
        <v>409</v>
      </c>
    </row>
    <row r="42" spans="1:6">
      <c r="B42" t="s">
        <v>410</v>
      </c>
    </row>
    <row r="43" spans="1:6">
      <c r="B43" t="s">
        <v>411</v>
      </c>
    </row>
    <row r="44" spans="1:6">
      <c r="B44" t="s">
        <v>412</v>
      </c>
    </row>
    <row r="45" spans="1:6">
      <c r="B45" t="s">
        <v>413</v>
      </c>
    </row>
    <row r="46" spans="1:6">
      <c r="B46" t="s">
        <v>414</v>
      </c>
    </row>
    <row r="47" spans="1:6">
      <c r="B47" t="s">
        <v>415</v>
      </c>
    </row>
    <row r="50" spans="1:7">
      <c r="A50" t="s">
        <v>416</v>
      </c>
    </row>
    <row r="51" spans="1:7">
      <c r="A51" t="s">
        <v>417</v>
      </c>
      <c r="B51" s="50" t="s">
        <v>418</v>
      </c>
    </row>
    <row r="52" spans="1:7">
      <c r="B52" s="50"/>
    </row>
    <row r="53" spans="1:7">
      <c r="B53" t="s">
        <v>318</v>
      </c>
    </row>
    <row r="55" spans="1:7">
      <c r="B55" t="s">
        <v>508</v>
      </c>
    </row>
    <row r="56" spans="1:7">
      <c r="B56" s="146"/>
      <c r="C56" s="146"/>
      <c r="D56" s="146"/>
      <c r="E56" s="146"/>
      <c r="F56" s="146"/>
      <c r="G56" s="146"/>
    </row>
  </sheetData>
  <mergeCells count="18">
    <mergeCell ref="F24:I24"/>
    <mergeCell ref="F32:I32"/>
    <mergeCell ref="C19:D19"/>
    <mergeCell ref="C20:D20"/>
    <mergeCell ref="C21:D21"/>
    <mergeCell ref="C22:D22"/>
    <mergeCell ref="C16:D16"/>
    <mergeCell ref="C17:D17"/>
    <mergeCell ref="C18:D18"/>
    <mergeCell ref="A7:I7"/>
    <mergeCell ref="A8:I8"/>
    <mergeCell ref="A11:B11"/>
    <mergeCell ref="A12:B12"/>
    <mergeCell ref="A3:I3"/>
    <mergeCell ref="A4:I4"/>
    <mergeCell ref="A5:I5"/>
    <mergeCell ref="A6:I6"/>
    <mergeCell ref="A13:B13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opLeftCell="A10" workbookViewId="0">
      <selection activeCell="E27" sqref="E27"/>
    </sheetView>
  </sheetViews>
  <sheetFormatPr defaultRowHeight="12.75"/>
  <cols>
    <col min="2" max="2" width="35.5703125" customWidth="1"/>
    <col min="5" max="5" width="10.7109375" customWidth="1"/>
  </cols>
  <sheetData>
    <row r="1" spans="1:7">
      <c r="A1" s="277" t="s">
        <v>32</v>
      </c>
      <c r="B1" s="277"/>
      <c r="C1" s="277"/>
      <c r="D1" s="277"/>
      <c r="E1" s="277"/>
      <c r="F1" s="277"/>
      <c r="G1" s="277"/>
    </row>
    <row r="2" spans="1:7">
      <c r="A2" s="277" t="s">
        <v>33</v>
      </c>
      <c r="B2" s="277"/>
      <c r="C2" s="277"/>
      <c r="D2" s="277"/>
      <c r="E2" s="277"/>
      <c r="F2" s="277"/>
      <c r="G2" s="277"/>
    </row>
    <row r="6" spans="1:7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1:7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1:7">
      <c r="B8" s="6" t="s">
        <v>515</v>
      </c>
      <c r="C8" s="6">
        <v>9.44</v>
      </c>
      <c r="D8" s="6">
        <v>0.53</v>
      </c>
      <c r="E8" s="6">
        <v>0.6</v>
      </c>
      <c r="F8" s="22">
        <f>C8*D8*E8</f>
        <v>3.0019199999999997</v>
      </c>
    </row>
    <row r="9" spans="1:7">
      <c r="B9" s="6" t="s">
        <v>516</v>
      </c>
      <c r="C9" s="6">
        <v>8.6</v>
      </c>
      <c r="D9" s="6">
        <v>0.51</v>
      </c>
      <c r="E9" s="6">
        <v>0.6</v>
      </c>
      <c r="F9" s="22">
        <f t="shared" ref="F9:F14" si="0">C9*D9*E9</f>
        <v>2.6316000000000002</v>
      </c>
    </row>
    <row r="10" spans="1:7">
      <c r="B10" s="6"/>
      <c r="C10" s="6"/>
      <c r="D10" s="6"/>
      <c r="E10" s="6"/>
      <c r="F10" s="22">
        <f t="shared" si="0"/>
        <v>0</v>
      </c>
    </row>
    <row r="11" spans="1:7">
      <c r="B11" s="6"/>
      <c r="C11" s="6"/>
      <c r="D11" s="6"/>
      <c r="E11" s="6"/>
      <c r="F11" s="22">
        <f t="shared" si="0"/>
        <v>0</v>
      </c>
    </row>
    <row r="12" spans="1:7">
      <c r="B12" s="6"/>
      <c r="C12" s="6"/>
      <c r="D12" s="6"/>
      <c r="E12" s="6"/>
      <c r="F12" s="22">
        <f t="shared" si="0"/>
        <v>0</v>
      </c>
    </row>
    <row r="13" spans="1:7">
      <c r="B13" s="6"/>
      <c r="C13" s="6"/>
      <c r="D13" s="6"/>
      <c r="E13" s="6"/>
      <c r="F13" s="22">
        <f t="shared" si="0"/>
        <v>0</v>
      </c>
    </row>
    <row r="14" spans="1:7">
      <c r="B14" s="6"/>
      <c r="C14" s="6"/>
      <c r="D14" s="6"/>
      <c r="E14" s="6"/>
      <c r="F14" s="22">
        <f t="shared" si="0"/>
        <v>0</v>
      </c>
    </row>
    <row r="15" spans="1:7">
      <c r="E15" s="8" t="s">
        <v>7</v>
      </c>
      <c r="F15" s="9">
        <f>SUM(F8:F14)</f>
        <v>5.6335199999999999</v>
      </c>
    </row>
    <row r="17" spans="2:6">
      <c r="B17" s="2" t="s">
        <v>39</v>
      </c>
      <c r="C17" s="3" t="s">
        <v>3</v>
      </c>
      <c r="D17" s="3" t="s">
        <v>4</v>
      </c>
      <c r="E17" s="21" t="s">
        <v>35</v>
      </c>
      <c r="F17" s="21" t="s">
        <v>36</v>
      </c>
    </row>
    <row r="18" spans="2:6" ht="14.25">
      <c r="B18" s="4"/>
      <c r="C18" s="5" t="s">
        <v>30</v>
      </c>
      <c r="D18" s="5" t="s">
        <v>31</v>
      </c>
      <c r="E18" s="5" t="s">
        <v>38</v>
      </c>
      <c r="F18" s="5" t="s">
        <v>6</v>
      </c>
    </row>
    <row r="19" spans="2:6">
      <c r="B19" s="6"/>
      <c r="C19" s="6"/>
      <c r="D19" s="6"/>
      <c r="E19" s="6"/>
      <c r="F19" s="22">
        <f>C19*D19*E19</f>
        <v>0</v>
      </c>
    </row>
    <row r="20" spans="2:6">
      <c r="B20" s="6"/>
      <c r="C20" s="6"/>
      <c r="D20" s="6"/>
      <c r="E20" s="6"/>
      <c r="F20" s="22">
        <f>C20*D20*E20</f>
        <v>0</v>
      </c>
    </row>
    <row r="21" spans="2:6">
      <c r="B21" s="6"/>
      <c r="C21" s="6"/>
      <c r="D21" s="6"/>
      <c r="E21" s="6"/>
      <c r="F21" s="22">
        <f>C21*D21*E21</f>
        <v>0</v>
      </c>
    </row>
    <row r="22" spans="2:6">
      <c r="E22" s="8" t="s">
        <v>7</v>
      </c>
      <c r="F22" s="9">
        <f>SUM(F19:F21)</f>
        <v>0</v>
      </c>
    </row>
    <row r="24" spans="2:6">
      <c r="B24" s="2" t="s">
        <v>40</v>
      </c>
      <c r="C24" s="3" t="s">
        <v>3</v>
      </c>
      <c r="D24" s="3" t="s">
        <v>4</v>
      </c>
      <c r="E24" s="21" t="s">
        <v>35</v>
      </c>
      <c r="F24" s="21" t="s">
        <v>36</v>
      </c>
    </row>
    <row r="25" spans="2:6" ht="14.25">
      <c r="B25" s="10" t="s">
        <v>41</v>
      </c>
      <c r="C25" s="5" t="s">
        <v>30</v>
      </c>
      <c r="D25" s="5" t="s">
        <v>31</v>
      </c>
      <c r="E25" s="5" t="s">
        <v>38</v>
      </c>
      <c r="F25" s="5" t="s">
        <v>6</v>
      </c>
    </row>
    <row r="26" spans="2:6">
      <c r="B26" s="6" t="s">
        <v>517</v>
      </c>
      <c r="C26" s="6">
        <v>19.690000000000001</v>
      </c>
      <c r="D26" s="6">
        <v>1</v>
      </c>
      <c r="E26" s="6">
        <v>0.8</v>
      </c>
      <c r="F26" s="22">
        <f>C26*D26*E26</f>
        <v>15.752000000000002</v>
      </c>
    </row>
    <row r="27" spans="2:6">
      <c r="B27" s="6" t="s">
        <v>518</v>
      </c>
      <c r="C27" s="6">
        <v>15.47</v>
      </c>
      <c r="D27" s="6">
        <v>0.45</v>
      </c>
      <c r="E27" s="6">
        <v>1</v>
      </c>
      <c r="F27" s="22">
        <f>C27*D27*E27</f>
        <v>6.9615</v>
      </c>
    </row>
    <row r="28" spans="2:6">
      <c r="B28" s="6"/>
      <c r="C28" s="6"/>
      <c r="D28" s="6"/>
      <c r="E28" s="6"/>
      <c r="F28" s="22">
        <f>C28*D28*E28</f>
        <v>0</v>
      </c>
    </row>
    <row r="29" spans="2:6">
      <c r="E29" s="8" t="s">
        <v>7</v>
      </c>
      <c r="F29" s="9">
        <f>SUM(F26:F28)</f>
        <v>22.713500000000003</v>
      </c>
    </row>
    <row r="31" spans="2:6">
      <c r="B31" s="2" t="s">
        <v>42</v>
      </c>
      <c r="C31" s="3" t="s">
        <v>3</v>
      </c>
      <c r="D31" s="3" t="s">
        <v>4</v>
      </c>
      <c r="E31" s="21" t="s">
        <v>35</v>
      </c>
      <c r="F31" s="21" t="s">
        <v>36</v>
      </c>
    </row>
    <row r="32" spans="2:6" ht="14.25">
      <c r="B32" s="10" t="s">
        <v>43</v>
      </c>
      <c r="C32" s="5" t="s">
        <v>44</v>
      </c>
      <c r="D32" s="5" t="s">
        <v>45</v>
      </c>
      <c r="E32" s="5" t="s">
        <v>38</v>
      </c>
      <c r="F32" s="5" t="s">
        <v>6</v>
      </c>
    </row>
    <row r="33" spans="2:6">
      <c r="B33" s="6"/>
      <c r="C33" s="6"/>
      <c r="D33" s="6"/>
      <c r="E33" s="6"/>
      <c r="F33" s="22">
        <f>C33*D33*E33</f>
        <v>0</v>
      </c>
    </row>
    <row r="34" spans="2:6">
      <c r="B34" s="6"/>
      <c r="C34" s="6"/>
      <c r="D34" s="6"/>
      <c r="E34" s="6"/>
      <c r="F34" s="22">
        <f>C34*D34*E34</f>
        <v>0</v>
      </c>
    </row>
    <row r="35" spans="2:6">
      <c r="B35" s="6"/>
      <c r="C35" s="6"/>
      <c r="D35" s="6"/>
      <c r="E35" s="6"/>
      <c r="F35" s="22">
        <f>C35*D35*E35</f>
        <v>0</v>
      </c>
    </row>
    <row r="36" spans="2:6">
      <c r="E36" s="8" t="s">
        <v>7</v>
      </c>
      <c r="F36" s="9">
        <f>SUM(F33:F35)</f>
        <v>0</v>
      </c>
    </row>
    <row r="38" spans="2:6">
      <c r="B38" s="2" t="s">
        <v>46</v>
      </c>
      <c r="C38" s="3" t="s">
        <v>18</v>
      </c>
      <c r="D38" s="3" t="s">
        <v>12</v>
      </c>
      <c r="E38" s="21" t="s">
        <v>35</v>
      </c>
      <c r="F38" s="21" t="s">
        <v>47</v>
      </c>
    </row>
    <row r="39" spans="2:6">
      <c r="B39" s="23" t="s">
        <v>48</v>
      </c>
      <c r="C39" s="5" t="s">
        <v>15</v>
      </c>
      <c r="D39" s="5" t="s">
        <v>16</v>
      </c>
      <c r="E39" s="5" t="s">
        <v>38</v>
      </c>
      <c r="F39" s="5" t="s">
        <v>6</v>
      </c>
    </row>
    <row r="40" spans="2:6" ht="14.25">
      <c r="B40" s="24" t="s">
        <v>49</v>
      </c>
      <c r="C40" s="5"/>
      <c r="D40" s="5"/>
      <c r="E40" s="5"/>
      <c r="F40" s="5"/>
    </row>
    <row r="41" spans="2:6">
      <c r="B41" s="6"/>
      <c r="C41" s="6"/>
      <c r="D41" s="6"/>
      <c r="E41" s="6"/>
      <c r="F41" s="22">
        <f>C41*D41*E41</f>
        <v>0</v>
      </c>
    </row>
    <row r="42" spans="2:6">
      <c r="B42" s="6"/>
      <c r="C42" s="6"/>
      <c r="D42" s="6"/>
      <c r="E42" s="6"/>
      <c r="F42" s="22">
        <f>C42*D42*E42</f>
        <v>0</v>
      </c>
    </row>
    <row r="43" spans="2:6">
      <c r="B43" s="6"/>
      <c r="C43" s="6"/>
      <c r="D43" s="6"/>
      <c r="E43" s="6"/>
      <c r="F43" s="22">
        <f>C43*D43*E43</f>
        <v>0</v>
      </c>
    </row>
    <row r="44" spans="2:6">
      <c r="B44" s="6"/>
      <c r="C44" s="6"/>
      <c r="D44" s="6"/>
      <c r="E44" s="6"/>
      <c r="F44" s="22">
        <f>C44*D44*E44</f>
        <v>0</v>
      </c>
    </row>
    <row r="45" spans="2:6">
      <c r="B45" s="6"/>
      <c r="C45" s="6"/>
      <c r="D45" s="6"/>
      <c r="E45" s="6"/>
      <c r="F45" s="22">
        <f>C45*D45*E45</f>
        <v>0</v>
      </c>
    </row>
    <row r="46" spans="2:6">
      <c r="B46" s="12"/>
      <c r="E46" s="13" t="s">
        <v>7</v>
      </c>
      <c r="F46" s="14">
        <f>SUM(F41:F45)</f>
        <v>0</v>
      </c>
    </row>
    <row r="47" spans="2:6">
      <c r="B47" s="12"/>
      <c r="F47" s="15"/>
    </row>
    <row r="48" spans="2:6" ht="13.5" thickBot="1">
      <c r="B48" s="16" t="s">
        <v>50</v>
      </c>
      <c r="F48" s="15"/>
    </row>
    <row r="49" spans="2:6" ht="13.5" thickBot="1">
      <c r="B49" s="16" t="s">
        <v>29</v>
      </c>
      <c r="C49" s="17" t="s">
        <v>6</v>
      </c>
      <c r="D49" s="17"/>
      <c r="E49" s="18" t="s">
        <v>7</v>
      </c>
      <c r="F49" s="19">
        <f>F15+F22+F29+F36+F46</f>
        <v>28.347020000000004</v>
      </c>
    </row>
    <row r="50" spans="2:6">
      <c r="B50" s="12"/>
    </row>
    <row r="51" spans="2:6">
      <c r="B51" s="25" t="s">
        <v>51</v>
      </c>
      <c r="C51" s="25"/>
      <c r="D51" s="25"/>
      <c r="E51" s="25"/>
      <c r="F51" s="26"/>
    </row>
    <row r="52" spans="2:6">
      <c r="B52" s="27" t="s">
        <v>52</v>
      </c>
      <c r="C52" s="27"/>
      <c r="D52" s="27"/>
      <c r="E52" s="26"/>
      <c r="F52" s="26"/>
    </row>
    <row r="53" spans="2:6">
      <c r="B53" s="28" t="s">
        <v>53</v>
      </c>
      <c r="C53" s="28"/>
      <c r="D53" s="28"/>
      <c r="E53" s="26"/>
      <c r="F53" s="26"/>
    </row>
    <row r="54" spans="2:6">
      <c r="B54" s="27" t="s">
        <v>54</v>
      </c>
      <c r="C54" s="27"/>
      <c r="D54" s="28"/>
      <c r="E54" s="26"/>
      <c r="F54" s="26"/>
    </row>
    <row r="55" spans="2:6">
      <c r="B55" s="28" t="s">
        <v>55</v>
      </c>
      <c r="C55" s="28"/>
      <c r="D55" s="28"/>
      <c r="E55" s="26"/>
      <c r="F55" s="26"/>
    </row>
    <row r="56" spans="2:6">
      <c r="B56" s="29"/>
      <c r="C56" s="29"/>
      <c r="D56" s="29"/>
    </row>
  </sheetData>
  <mergeCells count="2">
    <mergeCell ref="A1:G1"/>
    <mergeCell ref="A2:G2"/>
  </mergeCells>
  <phoneticPr fontId="2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workbookViewId="0">
      <selection activeCell="M21" sqref="M21"/>
    </sheetView>
  </sheetViews>
  <sheetFormatPr defaultRowHeight="12.75"/>
  <sheetData>
    <row r="3" spans="1:10">
      <c r="A3" s="280" t="s">
        <v>419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0">
      <c r="A4" s="280" t="s">
        <v>307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>
      <c r="A5" s="280" t="s">
        <v>308</v>
      </c>
      <c r="B5" s="280"/>
      <c r="C5" s="280"/>
      <c r="D5" s="280"/>
      <c r="E5" s="280"/>
      <c r="F5" s="280"/>
      <c r="G5" s="280"/>
      <c r="H5" s="280"/>
      <c r="I5" s="280"/>
      <c r="J5" s="280"/>
    </row>
    <row r="6" spans="1:10">
      <c r="A6" s="280" t="s">
        <v>420</v>
      </c>
      <c r="B6" s="280"/>
      <c r="C6" s="280"/>
      <c r="D6" s="280"/>
      <c r="E6" s="280"/>
      <c r="F6" s="280"/>
      <c r="G6" s="280"/>
      <c r="H6" s="280"/>
      <c r="I6" s="280"/>
      <c r="J6" s="280"/>
    </row>
    <row r="7" spans="1:10">
      <c r="A7" s="280" t="s">
        <v>421</v>
      </c>
      <c r="B7" s="280"/>
      <c r="C7" s="280"/>
      <c r="D7" s="280"/>
      <c r="E7" s="280"/>
      <c r="F7" s="280"/>
      <c r="G7" s="280"/>
      <c r="H7" s="280"/>
      <c r="I7" s="280"/>
      <c r="J7" s="280"/>
    </row>
    <row r="8" spans="1:10">
      <c r="A8" s="280" t="s">
        <v>422</v>
      </c>
      <c r="B8" s="280"/>
      <c r="C8" s="280"/>
      <c r="D8" s="280"/>
      <c r="E8" s="280"/>
      <c r="F8" s="280"/>
      <c r="G8" s="280"/>
      <c r="H8" s="280"/>
      <c r="I8" s="280"/>
      <c r="J8" s="280"/>
    </row>
    <row r="11" spans="1:10">
      <c r="A11" s="411" t="s">
        <v>423</v>
      </c>
      <c r="B11" s="412"/>
      <c r="C11" s="412"/>
      <c r="D11" s="412"/>
      <c r="E11" s="412"/>
      <c r="F11" s="412"/>
      <c r="G11" s="412"/>
      <c r="H11" s="412"/>
      <c r="I11" s="412"/>
      <c r="J11" s="413"/>
    </row>
    <row r="12" spans="1:10">
      <c r="A12" s="141"/>
      <c r="B12" s="35"/>
      <c r="C12" s="35"/>
      <c r="D12" s="35"/>
      <c r="E12" s="35"/>
      <c r="F12" s="35"/>
      <c r="G12" s="35"/>
      <c r="H12" s="35"/>
      <c r="I12" s="35"/>
      <c r="J12" s="143"/>
    </row>
    <row r="13" spans="1:10">
      <c r="A13" s="252" t="s">
        <v>424</v>
      </c>
      <c r="B13" s="35"/>
      <c r="C13" s="35"/>
      <c r="D13" s="35"/>
      <c r="E13" s="35"/>
      <c r="F13" s="35"/>
      <c r="G13" s="35"/>
      <c r="H13" s="35"/>
      <c r="I13" s="35"/>
      <c r="J13" s="143"/>
    </row>
    <row r="14" spans="1:10">
      <c r="A14" s="141"/>
      <c r="B14" s="35"/>
      <c r="C14" s="35"/>
      <c r="D14" s="35"/>
      <c r="E14" s="35"/>
      <c r="F14" s="35"/>
      <c r="G14" s="35"/>
      <c r="H14" s="35"/>
      <c r="I14" s="35"/>
      <c r="J14" s="143"/>
    </row>
    <row r="15" spans="1:10">
      <c r="A15" s="141" t="s">
        <v>425</v>
      </c>
      <c r="B15" s="35"/>
      <c r="C15" s="35"/>
      <c r="D15" s="35"/>
      <c r="E15" s="35"/>
      <c r="F15" s="35"/>
      <c r="G15" s="35"/>
      <c r="H15" s="35"/>
      <c r="I15" s="35"/>
      <c r="J15" s="143"/>
    </row>
    <row r="16" spans="1:10">
      <c r="A16" s="141" t="s">
        <v>426</v>
      </c>
      <c r="B16" s="35"/>
      <c r="C16" s="35"/>
      <c r="D16" s="35"/>
      <c r="E16" s="35"/>
      <c r="F16" s="35"/>
      <c r="G16" s="35"/>
      <c r="H16" s="35"/>
      <c r="I16" s="35"/>
      <c r="J16" s="143"/>
    </row>
    <row r="17" spans="1:10">
      <c r="A17" s="141"/>
      <c r="B17" s="35" t="s">
        <v>427</v>
      </c>
      <c r="C17" s="35"/>
      <c r="D17" s="35"/>
      <c r="E17" s="35"/>
      <c r="F17" s="35"/>
      <c r="G17" s="35"/>
      <c r="H17" s="35"/>
      <c r="I17" s="35"/>
      <c r="J17" s="143"/>
    </row>
    <row r="18" spans="1:10">
      <c r="A18" s="141"/>
      <c r="B18" s="35"/>
      <c r="C18" s="35"/>
      <c r="D18" s="35"/>
      <c r="E18" s="35"/>
      <c r="F18" s="35"/>
      <c r="G18" s="35"/>
      <c r="H18" s="35"/>
      <c r="I18" s="35"/>
      <c r="J18" s="143"/>
    </row>
    <row r="19" spans="1:10">
      <c r="A19" s="141" t="s">
        <v>428</v>
      </c>
      <c r="B19" s="35"/>
      <c r="C19" s="35"/>
      <c r="D19" s="35"/>
      <c r="E19" s="35"/>
      <c r="F19" s="35"/>
      <c r="G19" s="35"/>
      <c r="H19" s="35"/>
      <c r="I19" s="35"/>
      <c r="J19" s="143"/>
    </row>
    <row r="20" spans="1:10">
      <c r="A20" s="141"/>
      <c r="B20" s="35"/>
      <c r="C20" s="35"/>
      <c r="D20" s="35"/>
      <c r="E20" s="35"/>
      <c r="F20" s="35"/>
      <c r="G20" s="35"/>
      <c r="H20" s="35"/>
      <c r="I20" s="35"/>
      <c r="J20" s="143"/>
    </row>
    <row r="21" spans="1:10">
      <c r="A21" s="141" t="s">
        <v>429</v>
      </c>
      <c r="B21" s="35"/>
      <c r="C21" s="35"/>
      <c r="D21" s="35"/>
      <c r="E21" s="35"/>
      <c r="F21" s="35"/>
      <c r="G21" s="35"/>
      <c r="H21" s="35"/>
      <c r="I21" s="35"/>
      <c r="J21" s="143"/>
    </row>
    <row r="22" spans="1:10">
      <c r="A22" s="4"/>
      <c r="B22" s="146"/>
      <c r="C22" s="146"/>
      <c r="D22" s="146"/>
      <c r="E22" s="146"/>
      <c r="F22" s="146"/>
      <c r="G22" s="146"/>
      <c r="H22" s="146"/>
      <c r="I22" s="146"/>
      <c r="J22" s="148"/>
    </row>
    <row r="24" spans="1:10">
      <c r="A24" s="253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10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10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10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10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mergeCells count="7">
    <mergeCell ref="A7:J7"/>
    <mergeCell ref="A8:J8"/>
    <mergeCell ref="A11:J11"/>
    <mergeCell ref="A3:J3"/>
    <mergeCell ref="A4:J4"/>
    <mergeCell ref="A5:J5"/>
    <mergeCell ref="A6:J6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D12" sqref="D12"/>
    </sheetView>
  </sheetViews>
  <sheetFormatPr defaultRowHeight="12.75"/>
  <cols>
    <col min="2" max="2" width="30.28515625" customWidth="1"/>
  </cols>
  <sheetData>
    <row r="1" spans="1:6">
      <c r="A1" s="277" t="s">
        <v>56</v>
      </c>
      <c r="B1" s="277"/>
      <c r="C1" s="277"/>
      <c r="D1" s="277"/>
      <c r="E1" s="277"/>
      <c r="F1" s="277"/>
    </row>
    <row r="2" spans="1:6">
      <c r="A2" s="277" t="s">
        <v>57</v>
      </c>
      <c r="B2" s="277"/>
      <c r="C2" s="277"/>
      <c r="D2" s="277"/>
      <c r="E2" s="277"/>
      <c r="F2" s="277"/>
    </row>
    <row r="6" spans="1:6">
      <c r="B6" s="2" t="s">
        <v>58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45</v>
      </c>
      <c r="E7" s="5" t="s">
        <v>6</v>
      </c>
    </row>
    <row r="8" spans="1:6">
      <c r="B8" s="30" t="s">
        <v>59</v>
      </c>
      <c r="C8" s="6"/>
      <c r="D8" s="6"/>
      <c r="E8" s="7">
        <v>0</v>
      </c>
    </row>
    <row r="9" spans="1:6">
      <c r="B9" s="6" t="s">
        <v>519</v>
      </c>
      <c r="C9" s="6">
        <v>0.1</v>
      </c>
      <c r="D9" s="6">
        <v>2</v>
      </c>
      <c r="E9" s="7">
        <f t="shared" ref="E9:E21" si="0">C9*D9</f>
        <v>0.2</v>
      </c>
    </row>
    <row r="10" spans="1:6">
      <c r="B10" s="6" t="s">
        <v>520</v>
      </c>
      <c r="C10" s="6">
        <v>0.72</v>
      </c>
      <c r="D10" s="6">
        <v>2</v>
      </c>
      <c r="E10" s="7">
        <f t="shared" si="0"/>
        <v>1.44</v>
      </c>
    </row>
    <row r="11" spans="1:6">
      <c r="B11" s="6" t="s">
        <v>521</v>
      </c>
      <c r="C11" s="6">
        <v>0.25</v>
      </c>
      <c r="D11" s="6">
        <v>2</v>
      </c>
      <c r="E11" s="7">
        <f t="shared" si="0"/>
        <v>0.5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B15" s="6"/>
      <c r="C15" s="6"/>
      <c r="D15" s="6"/>
      <c r="E15" s="7">
        <f t="shared" si="0"/>
        <v>0</v>
      </c>
    </row>
    <row r="16" spans="1:6">
      <c r="B16" s="6"/>
      <c r="C16" s="6"/>
      <c r="D16" s="6"/>
      <c r="E16" s="7">
        <f t="shared" si="0"/>
        <v>0</v>
      </c>
    </row>
    <row r="17" spans="2:5">
      <c r="B17" s="6"/>
      <c r="C17" s="6"/>
      <c r="D17" s="6"/>
      <c r="E17" s="7">
        <f t="shared" si="0"/>
        <v>0</v>
      </c>
    </row>
    <row r="18" spans="2:5">
      <c r="B18" s="30" t="s">
        <v>60</v>
      </c>
      <c r="C18" s="6"/>
      <c r="D18" s="6"/>
      <c r="E18" s="7">
        <f t="shared" si="0"/>
        <v>0</v>
      </c>
    </row>
    <row r="19" spans="2:5">
      <c r="B19" s="6"/>
      <c r="C19" s="6"/>
      <c r="D19" s="6"/>
      <c r="E19" s="7">
        <f t="shared" si="0"/>
        <v>0</v>
      </c>
    </row>
    <row r="20" spans="2:5">
      <c r="B20" s="6"/>
      <c r="C20" s="6"/>
      <c r="D20" s="6"/>
      <c r="E20" s="7">
        <f t="shared" si="0"/>
        <v>0</v>
      </c>
    </row>
    <row r="21" spans="2:5">
      <c r="B21" s="6"/>
      <c r="C21" s="6"/>
      <c r="D21" s="6"/>
      <c r="E21" s="7">
        <f t="shared" si="0"/>
        <v>0</v>
      </c>
    </row>
    <row r="22" spans="2:5">
      <c r="D22" s="8" t="s">
        <v>7</v>
      </c>
      <c r="E22" s="9">
        <f>SUM(E8:E21)</f>
        <v>2.1399999999999997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topLeftCell="A37" workbookViewId="0">
      <selection sqref="A1:K1"/>
    </sheetView>
  </sheetViews>
  <sheetFormatPr defaultRowHeight="12.75"/>
  <cols>
    <col min="9" max="9" width="12.5703125" customWidth="1"/>
  </cols>
  <sheetData>
    <row r="1" spans="1:11">
      <c r="A1" s="277" t="s">
        <v>61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>
      <c r="A2" s="277" t="s">
        <v>62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3.5" thickBot="1"/>
    <row r="4" spans="1:11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1:11" ht="14.25">
      <c r="B5" s="34"/>
      <c r="C5" s="35" t="s">
        <v>63</v>
      </c>
      <c r="D5" s="35"/>
      <c r="E5" s="35"/>
      <c r="F5" s="35"/>
      <c r="G5" s="6">
        <v>35.159999999999997</v>
      </c>
      <c r="H5" s="36" t="s">
        <v>30</v>
      </c>
      <c r="I5" s="35"/>
      <c r="J5" s="35"/>
      <c r="K5" s="37"/>
    </row>
    <row r="6" spans="1:11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1:11">
      <c r="B7" s="34"/>
      <c r="C7" s="35" t="s">
        <v>65</v>
      </c>
      <c r="D7" s="35"/>
      <c r="E7" s="35"/>
      <c r="F7" s="35"/>
      <c r="G7" s="6">
        <v>2.54</v>
      </c>
      <c r="H7" s="36" t="s">
        <v>66</v>
      </c>
      <c r="I7" s="35"/>
      <c r="J7" s="35"/>
      <c r="K7" s="37"/>
    </row>
    <row r="8" spans="1:11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1:11" ht="14.25">
      <c r="B9" s="34"/>
      <c r="C9" s="35" t="s">
        <v>68</v>
      </c>
      <c r="D9" s="35"/>
      <c r="E9" s="36" t="s">
        <v>69</v>
      </c>
      <c r="F9" s="35"/>
      <c r="G9" s="9">
        <f>G5*G7</f>
        <v>89.306399999999996</v>
      </c>
      <c r="H9" s="36" t="s">
        <v>70</v>
      </c>
      <c r="I9" s="35"/>
      <c r="J9" s="35"/>
      <c r="K9" s="37"/>
    </row>
    <row r="10" spans="1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1:11" ht="13.5" thickBot="1">
      <c r="E11" s="17"/>
      <c r="J11" s="17"/>
    </row>
    <row r="12" spans="1:11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1:11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1:11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1:11">
      <c r="B15" s="34" t="s">
        <v>74</v>
      </c>
      <c r="C15" s="35"/>
      <c r="D15" s="35"/>
      <c r="E15" s="36" t="s">
        <v>75</v>
      </c>
      <c r="F15" s="35"/>
      <c r="G15" s="6" t="s">
        <v>376</v>
      </c>
      <c r="H15" s="36" t="s">
        <v>76</v>
      </c>
      <c r="I15" s="46" t="s">
        <v>77</v>
      </c>
      <c r="J15" s="8">
        <v>0.6</v>
      </c>
      <c r="K15" s="37"/>
    </row>
    <row r="16" spans="1:11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>
      <c r="B19" s="34" t="s">
        <v>79</v>
      </c>
      <c r="C19" s="35"/>
      <c r="D19" s="35"/>
      <c r="E19" s="36" t="s">
        <v>80</v>
      </c>
      <c r="F19" s="35"/>
      <c r="G19" s="6">
        <v>3</v>
      </c>
      <c r="H19" s="35"/>
      <c r="I19" s="31" t="s">
        <v>81</v>
      </c>
      <c r="J19" s="33"/>
      <c r="K19" s="37"/>
    </row>
    <row r="20" spans="2:11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>
      <c r="B21" s="34" t="s">
        <v>83</v>
      </c>
      <c r="C21" s="35"/>
      <c r="D21" s="35"/>
      <c r="E21" s="36" t="s">
        <v>75</v>
      </c>
      <c r="F21" s="35"/>
      <c r="G21" s="6" t="s">
        <v>376</v>
      </c>
      <c r="H21" s="35"/>
      <c r="I21" s="278" t="s">
        <v>84</v>
      </c>
      <c r="J21" s="279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0.75</v>
      </c>
      <c r="K23" s="37"/>
    </row>
    <row r="24" spans="2:11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>
      <c r="B25" s="54" t="s">
        <v>89</v>
      </c>
      <c r="C25" s="50"/>
      <c r="D25" s="50"/>
      <c r="E25" s="36" t="s">
        <v>75</v>
      </c>
      <c r="F25" s="35"/>
      <c r="G25" s="6" t="s">
        <v>376</v>
      </c>
      <c r="H25" s="35"/>
      <c r="I25" s="55"/>
      <c r="J25" s="51"/>
      <c r="K25" s="37"/>
    </row>
    <row r="26" spans="2:11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>
      <c r="B27" s="54" t="s">
        <v>90</v>
      </c>
      <c r="C27" s="50"/>
      <c r="D27" s="50"/>
      <c r="E27" s="36" t="s">
        <v>75</v>
      </c>
      <c r="F27" s="35"/>
      <c r="G27" s="56" t="s">
        <v>376</v>
      </c>
      <c r="H27" s="35"/>
      <c r="I27" s="57"/>
      <c r="J27" s="57"/>
      <c r="K27" s="37"/>
    </row>
    <row r="28" spans="2:11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>
      <c r="B29" s="54" t="s">
        <v>91</v>
      </c>
      <c r="C29" s="50"/>
      <c r="D29" s="50"/>
      <c r="E29" s="36" t="s">
        <v>75</v>
      </c>
      <c r="F29" s="35"/>
      <c r="G29" s="6" t="s">
        <v>380</v>
      </c>
      <c r="H29" s="35"/>
      <c r="I29" s="55"/>
      <c r="J29" s="51"/>
      <c r="K29" s="37"/>
    </row>
    <row r="30" spans="2:11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spans="2:11" ht="13.5" thickBot="1">
      <c r="E32" s="17"/>
    </row>
    <row r="33" spans="2:14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4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4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4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4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4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4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4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4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4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4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4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4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4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4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spans="2:11" ht="13.5" thickBot="1"/>
    <row r="53" spans="2:11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>
      <c r="B54" s="34" t="s">
        <v>116</v>
      </c>
      <c r="C54" s="35"/>
      <c r="D54" s="35"/>
      <c r="E54" s="35"/>
      <c r="F54" s="35"/>
      <c r="G54" s="9">
        <f>G9</f>
        <v>89.306399999999996</v>
      </c>
      <c r="H54" s="35"/>
      <c r="I54" s="35"/>
      <c r="J54" s="35"/>
      <c r="K54" s="37"/>
    </row>
    <row r="55" spans="2:11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>
      <c r="B56" s="34" t="s">
        <v>112</v>
      </c>
      <c r="C56" s="35"/>
      <c r="D56" s="35"/>
      <c r="E56" s="35"/>
      <c r="F56" s="35"/>
      <c r="G56" s="61">
        <f>IF(G15="S",J15,IF(J23=0,G48,J23))</f>
        <v>0.75</v>
      </c>
      <c r="H56" s="35"/>
      <c r="I56" s="35"/>
      <c r="J56" s="35"/>
      <c r="K56" s="37"/>
    </row>
    <row r="57" spans="2:11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>
      <c r="B60" s="34"/>
      <c r="C60" s="35"/>
      <c r="D60" s="35"/>
      <c r="E60" s="35" t="s">
        <v>7</v>
      </c>
      <c r="F60" s="35"/>
      <c r="G60" s="9">
        <f>G54*G56*G58</f>
        <v>22.773132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mergeCells count="3">
    <mergeCell ref="A1:K1"/>
    <mergeCell ref="A2:K2"/>
    <mergeCell ref="I21:J21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topLeftCell="A25" workbookViewId="0">
      <selection activeCell="H32" sqref="H32"/>
    </sheetView>
  </sheetViews>
  <sheetFormatPr defaultRowHeight="12.75"/>
  <cols>
    <col min="2" max="3" width="11.140625" customWidth="1"/>
    <col min="5" max="5" width="10.140625" customWidth="1"/>
    <col min="7" max="7" width="10" customWidth="1"/>
    <col min="8" max="8" width="11" customWidth="1"/>
    <col min="9" max="9" width="11.140625" customWidth="1"/>
  </cols>
  <sheetData>
    <row r="1" spans="1:11">
      <c r="A1" s="277" t="s">
        <v>117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>
      <c r="A2" s="277" t="s">
        <v>118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4" spans="1:11" ht="13.5" thickBot="1">
      <c r="A4" s="69"/>
      <c r="B4" s="281" t="s">
        <v>119</v>
      </c>
      <c r="C4" s="281"/>
    </row>
    <row r="5" spans="1:11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1:11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1:11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1:11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1:11">
      <c r="B9" s="88" t="s">
        <v>522</v>
      </c>
      <c r="C9" s="89" t="s">
        <v>524</v>
      </c>
      <c r="D9" s="6">
        <v>0.1</v>
      </c>
      <c r="E9" s="90">
        <v>0.33</v>
      </c>
      <c r="F9" s="90">
        <v>0.7</v>
      </c>
      <c r="G9" s="90">
        <f>0.8*0.9</f>
        <v>0.72000000000000008</v>
      </c>
      <c r="H9" s="90">
        <v>0.56999999999999995</v>
      </c>
      <c r="I9" s="89">
        <v>0.9</v>
      </c>
      <c r="J9" s="91">
        <f>D9*E9*F9*G9*H9*I9</f>
        <v>8.5322159999999987E-3</v>
      </c>
    </row>
    <row r="10" spans="1:11">
      <c r="B10" s="92" t="s">
        <v>523</v>
      </c>
      <c r="C10" s="89" t="s">
        <v>524</v>
      </c>
      <c r="D10" s="6">
        <v>0.72</v>
      </c>
      <c r="E10" s="6">
        <v>0.33</v>
      </c>
      <c r="F10" s="90">
        <v>0.7</v>
      </c>
      <c r="G10" s="90">
        <f>0.8*0.9</f>
        <v>0.72000000000000008</v>
      </c>
      <c r="H10" s="6">
        <v>0.65</v>
      </c>
      <c r="I10" s="89">
        <v>0.9</v>
      </c>
      <c r="J10" s="91">
        <f t="shared" ref="J10:J18" si="0">D10*E10*F10*G10*H10*I10</f>
        <v>7.0053984000000014E-2</v>
      </c>
    </row>
    <row r="11" spans="1:11">
      <c r="B11" s="92" t="s">
        <v>381</v>
      </c>
      <c r="C11" s="89" t="s">
        <v>524</v>
      </c>
      <c r="D11" s="6">
        <v>0.25</v>
      </c>
      <c r="E11" s="6">
        <v>0.84</v>
      </c>
      <c r="F11" s="90">
        <v>0.7</v>
      </c>
      <c r="G11" s="272">
        <f>0.48*0.9</f>
        <v>0.432</v>
      </c>
      <c r="H11" s="6">
        <v>0.56999999999999995</v>
      </c>
      <c r="I11" s="89">
        <v>0.9</v>
      </c>
      <c r="J11" s="91">
        <f t="shared" si="0"/>
        <v>3.2577551999999996E-2</v>
      </c>
    </row>
    <row r="12" spans="1:11">
      <c r="B12" s="92"/>
      <c r="C12" s="93"/>
      <c r="D12" s="94"/>
      <c r="E12" s="6"/>
      <c r="F12" s="6"/>
      <c r="G12" s="6"/>
      <c r="H12" s="6"/>
      <c r="I12" s="93"/>
      <c r="J12" s="91">
        <f t="shared" si="0"/>
        <v>0</v>
      </c>
    </row>
    <row r="13" spans="1:11">
      <c r="B13" s="92"/>
      <c r="C13" s="93"/>
      <c r="D13" s="94"/>
      <c r="E13" s="6"/>
      <c r="F13" s="6"/>
      <c r="G13" s="6"/>
      <c r="H13" s="6"/>
      <c r="I13" s="93"/>
      <c r="J13" s="91">
        <f t="shared" si="0"/>
        <v>0</v>
      </c>
    </row>
    <row r="14" spans="1:11">
      <c r="B14" s="92"/>
      <c r="C14" s="93"/>
      <c r="D14" s="94"/>
      <c r="E14" s="6"/>
      <c r="F14" s="6"/>
      <c r="G14" s="6"/>
      <c r="H14" s="6"/>
      <c r="I14" s="93"/>
      <c r="J14" s="91">
        <f t="shared" si="0"/>
        <v>0</v>
      </c>
    </row>
    <row r="15" spans="1:11">
      <c r="B15" s="92"/>
      <c r="C15" s="93"/>
      <c r="D15" s="94"/>
      <c r="E15" s="6"/>
      <c r="F15" s="6"/>
      <c r="G15" s="6"/>
      <c r="H15" s="6"/>
      <c r="I15" s="93"/>
      <c r="J15" s="91">
        <f t="shared" si="0"/>
        <v>0</v>
      </c>
    </row>
    <row r="16" spans="1:11">
      <c r="B16" s="92"/>
      <c r="C16" s="93"/>
      <c r="D16" s="94"/>
      <c r="E16" s="6"/>
      <c r="F16" s="6"/>
      <c r="G16" s="6"/>
      <c r="H16" s="6"/>
      <c r="I16" s="93"/>
      <c r="J16" s="91">
        <f t="shared" si="0"/>
        <v>0</v>
      </c>
    </row>
    <row r="17" spans="2:10">
      <c r="B17" s="92"/>
      <c r="C17" s="93"/>
      <c r="D17" s="94"/>
      <c r="E17" s="6"/>
      <c r="F17" s="6"/>
      <c r="G17" s="6"/>
      <c r="H17" s="6"/>
      <c r="I17" s="93"/>
      <c r="J17" s="91">
        <f t="shared" si="0"/>
        <v>0</v>
      </c>
    </row>
    <row r="18" spans="2:10" ht="13.5" thickBot="1">
      <c r="B18" s="95"/>
      <c r="C18" s="96"/>
      <c r="D18" s="97"/>
      <c r="E18" s="98"/>
      <c r="F18" s="98"/>
      <c r="G18" s="98"/>
      <c r="H18" s="98"/>
      <c r="I18" s="96"/>
      <c r="J18" s="91">
        <f t="shared" si="0"/>
        <v>0</v>
      </c>
    </row>
    <row r="20" spans="2:10" ht="14.25">
      <c r="C20" s="282" t="s">
        <v>144</v>
      </c>
      <c r="D20" s="282"/>
      <c r="E20" s="282"/>
      <c r="F20" s="282"/>
      <c r="G20" s="282"/>
      <c r="H20" s="282"/>
      <c r="J20" s="9">
        <f>SUM(J9:J18)</f>
        <v>0.111163752</v>
      </c>
    </row>
    <row r="21" spans="2:10">
      <c r="C21" s="99"/>
      <c r="D21" s="99"/>
      <c r="E21" s="99"/>
      <c r="F21" s="99"/>
      <c r="G21" s="99"/>
      <c r="H21" s="99"/>
      <c r="J21" s="36" t="s">
        <v>64</v>
      </c>
    </row>
    <row r="22" spans="2:10">
      <c r="C22" s="282" t="s">
        <v>145</v>
      </c>
      <c r="D22" s="282"/>
      <c r="E22" s="282"/>
      <c r="F22" s="282"/>
      <c r="G22" s="282"/>
    </row>
    <row r="23" spans="2:10" ht="13.5">
      <c r="C23" t="s">
        <v>146</v>
      </c>
      <c r="D23" s="273" t="s">
        <v>525</v>
      </c>
      <c r="E23" s="285" t="s">
        <v>147</v>
      </c>
      <c r="F23" s="286"/>
      <c r="G23" s="286"/>
      <c r="H23" s="286"/>
      <c r="J23" s="6">
        <v>108</v>
      </c>
    </row>
    <row r="24" spans="2:10">
      <c r="J24" s="17" t="s">
        <v>64</v>
      </c>
    </row>
    <row r="25" spans="2:10">
      <c r="C25" s="100" t="s">
        <v>148</v>
      </c>
      <c r="D25" s="100"/>
      <c r="E25" s="100"/>
      <c r="F25" s="100"/>
      <c r="H25" t="s">
        <v>149</v>
      </c>
      <c r="J25" s="6">
        <v>5.7</v>
      </c>
    </row>
    <row r="26" spans="2:10">
      <c r="J26" s="101" t="s">
        <v>67</v>
      </c>
    </row>
    <row r="27" spans="2:10">
      <c r="C27" s="282" t="s">
        <v>150</v>
      </c>
      <c r="D27" s="282"/>
      <c r="E27" s="282"/>
      <c r="F27" s="282"/>
      <c r="G27" s="282"/>
      <c r="J27" s="9">
        <f>J20*J23*J25</f>
        <v>68.432405731200006</v>
      </c>
    </row>
    <row r="29" spans="2:10" ht="13.5" thickBot="1">
      <c r="B29" s="287" t="s">
        <v>151</v>
      </c>
      <c r="C29" s="287"/>
    </row>
    <row r="30" spans="2:10" ht="13.5" thickTop="1">
      <c r="C30" s="102"/>
      <c r="D30" s="103"/>
      <c r="E30" s="103"/>
      <c r="F30" s="103"/>
      <c r="G30" s="103"/>
      <c r="H30" s="103"/>
      <c r="I30" s="104"/>
    </row>
    <row r="31" spans="2:10" ht="14.25">
      <c r="C31" s="283" t="s">
        <v>152</v>
      </c>
      <c r="D31" s="284"/>
      <c r="E31" s="284"/>
      <c r="F31" s="35" t="s">
        <v>153</v>
      </c>
      <c r="G31" s="35"/>
      <c r="H31" s="6">
        <v>4</v>
      </c>
      <c r="I31" s="106" t="s">
        <v>154</v>
      </c>
    </row>
    <row r="32" spans="2:10">
      <c r="C32" s="107"/>
      <c r="D32" s="35"/>
      <c r="E32" s="35"/>
      <c r="F32" s="35"/>
      <c r="G32" s="35"/>
      <c r="H32" s="36" t="s">
        <v>64</v>
      </c>
      <c r="I32" s="108"/>
    </row>
    <row r="33" spans="2:14">
      <c r="C33" s="283" t="s">
        <v>155</v>
      </c>
      <c r="D33" s="284"/>
      <c r="E33" s="284"/>
      <c r="F33" s="284"/>
      <c r="G33" s="35"/>
      <c r="H33" s="9">
        <f>J25</f>
        <v>5.7</v>
      </c>
      <c r="I33" s="106" t="s">
        <v>149</v>
      </c>
    </row>
    <row r="34" spans="2:14">
      <c r="C34" s="107"/>
      <c r="D34" s="35"/>
      <c r="E34" s="35"/>
      <c r="F34" s="35"/>
      <c r="G34" s="35"/>
      <c r="H34" s="36" t="s">
        <v>64</v>
      </c>
      <c r="I34" s="108"/>
    </row>
    <row r="35" spans="2:14" ht="14.25">
      <c r="C35" s="283" t="s">
        <v>156</v>
      </c>
      <c r="D35" s="284"/>
      <c r="E35" s="284"/>
      <c r="F35" s="35"/>
      <c r="G35" s="35"/>
      <c r="H35" s="9">
        <f>FCIV.1d!G5</f>
        <v>35.159999999999997</v>
      </c>
      <c r="I35" s="106" t="s">
        <v>30</v>
      </c>
    </row>
    <row r="36" spans="2:14">
      <c r="C36" s="107"/>
      <c r="D36" s="35"/>
      <c r="E36" s="35"/>
      <c r="F36" s="35"/>
      <c r="G36" s="35"/>
      <c r="H36" s="36" t="s">
        <v>64</v>
      </c>
      <c r="I36" s="108"/>
    </row>
    <row r="37" spans="2:14">
      <c r="C37" s="107"/>
      <c r="D37" s="35"/>
      <c r="E37" s="35"/>
      <c r="F37" s="35"/>
      <c r="G37" s="35"/>
      <c r="H37" s="68">
        <v>0.72</v>
      </c>
      <c r="I37" s="108"/>
    </row>
    <row r="38" spans="2:14">
      <c r="C38" s="107"/>
      <c r="D38" s="35"/>
      <c r="E38" s="35"/>
      <c r="F38" s="35"/>
      <c r="G38" s="35"/>
      <c r="H38" s="38" t="s">
        <v>67</v>
      </c>
      <c r="I38" s="108"/>
    </row>
    <row r="39" spans="2:14">
      <c r="C39" s="283" t="s">
        <v>157</v>
      </c>
      <c r="D39" s="284"/>
      <c r="E39" s="284"/>
      <c r="F39" s="35"/>
      <c r="G39" s="35"/>
      <c r="H39" s="9">
        <f>H31*H33*H35*H37</f>
        <v>577.18655999999987</v>
      </c>
      <c r="I39" s="106" t="s">
        <v>158</v>
      </c>
    </row>
    <row r="40" spans="2:14" ht="13.5" thickBot="1">
      <c r="C40" s="109"/>
      <c r="D40" s="110"/>
      <c r="E40" s="110"/>
      <c r="F40" s="110"/>
      <c r="G40" s="110"/>
      <c r="H40" s="110"/>
      <c r="I40" s="111"/>
    </row>
    <row r="41" spans="2:14" ht="14.25" thickTop="1" thickBot="1"/>
    <row r="42" spans="2:14" ht="13.5" thickTop="1">
      <c r="B42" s="290" t="s">
        <v>159</v>
      </c>
      <c r="C42" s="291"/>
      <c r="D42" s="291"/>
      <c r="E42" s="103"/>
      <c r="F42" s="103"/>
      <c r="G42" s="103"/>
      <c r="H42" s="103"/>
      <c r="I42" s="103"/>
      <c r="J42" s="104"/>
      <c r="L42" s="112" t="s">
        <v>160</v>
      </c>
      <c r="M42" s="113"/>
      <c r="N42" s="114"/>
    </row>
    <row r="43" spans="2:14">
      <c r="B43" s="107"/>
      <c r="C43" s="35"/>
      <c r="D43" s="35"/>
      <c r="E43" s="35"/>
      <c r="F43" s="35"/>
      <c r="G43" s="35"/>
      <c r="H43" s="35"/>
      <c r="I43" s="35"/>
      <c r="J43" s="108"/>
      <c r="L43" s="115"/>
      <c r="M43" s="116"/>
      <c r="N43" s="117"/>
    </row>
    <row r="44" spans="2:14">
      <c r="B44" s="107"/>
      <c r="C44" s="292" t="s">
        <v>161</v>
      </c>
      <c r="D44" s="293" t="s">
        <v>162</v>
      </c>
      <c r="E44" s="293"/>
      <c r="F44" s="293"/>
      <c r="G44" s="293"/>
      <c r="H44" s="293"/>
      <c r="I44" s="9">
        <f>J27+H39</f>
        <v>645.61896573119986</v>
      </c>
      <c r="J44" s="108"/>
      <c r="L44" s="115" t="s">
        <v>163</v>
      </c>
      <c r="M44" s="118" t="s">
        <v>164</v>
      </c>
      <c r="N44" s="117">
        <f>F47/(F47+1)</f>
        <v>0.72222222222222221</v>
      </c>
    </row>
    <row r="45" spans="2:14">
      <c r="B45" s="107"/>
      <c r="C45" s="292"/>
      <c r="D45" s="294" t="s">
        <v>165</v>
      </c>
      <c r="E45" s="294"/>
      <c r="F45" s="294"/>
      <c r="G45" s="294"/>
      <c r="H45" s="294"/>
      <c r="I45" s="7">
        <f>FCIV.2!I22</f>
        <v>2375.77083072</v>
      </c>
      <c r="J45" s="108"/>
      <c r="L45" s="115"/>
      <c r="M45" s="116"/>
      <c r="N45" s="117"/>
    </row>
    <row r="46" spans="2:14">
      <c r="B46" s="107"/>
      <c r="C46" s="35"/>
      <c r="D46" s="35"/>
      <c r="E46" s="35"/>
      <c r="F46" s="35"/>
      <c r="G46" s="35"/>
      <c r="H46" s="35"/>
      <c r="I46" s="35"/>
      <c r="J46" s="108"/>
      <c r="L46" s="115" t="s">
        <v>166</v>
      </c>
      <c r="M46" s="118" t="s">
        <v>164</v>
      </c>
      <c r="N46" s="117">
        <f>(1-H47^F47)/(1-H47^(F47+1))</f>
        <v>0.97516106047480133</v>
      </c>
    </row>
    <row r="47" spans="2:14" ht="15.75">
      <c r="B47" s="288" t="s">
        <v>167</v>
      </c>
      <c r="C47" s="289"/>
      <c r="D47" s="6">
        <v>2</v>
      </c>
      <c r="E47" s="55" t="s">
        <v>168</v>
      </c>
      <c r="F47" s="120" t="str">
        <f>IF(D47=1,"1,8",IF(D47=2,"2,6","4,2"))</f>
        <v>2,6</v>
      </c>
      <c r="G47" s="121" t="s">
        <v>161</v>
      </c>
      <c r="H47" s="8">
        <f>I44/I45</f>
        <v>0.27175136481305262</v>
      </c>
      <c r="I47" s="35"/>
      <c r="J47" s="108"/>
      <c r="L47" s="122"/>
      <c r="M47" s="123"/>
      <c r="N47" s="124"/>
    </row>
    <row r="48" spans="2:14">
      <c r="B48" s="125" t="s">
        <v>169</v>
      </c>
      <c r="C48" s="105"/>
      <c r="D48" s="105"/>
      <c r="E48" s="105"/>
      <c r="F48" s="35"/>
      <c r="G48" s="35"/>
      <c r="H48" s="35"/>
      <c r="I48" s="35"/>
      <c r="J48" s="108"/>
      <c r="L48" s="35"/>
      <c r="M48" s="35"/>
      <c r="N48" s="35"/>
    </row>
    <row r="49" spans="2:14" ht="15.75">
      <c r="B49" s="126" t="s">
        <v>172</v>
      </c>
      <c r="C49" s="127"/>
      <c r="E49" s="35"/>
      <c r="F49" s="36" t="s">
        <v>170</v>
      </c>
      <c r="G49" s="35"/>
      <c r="H49" s="35"/>
      <c r="I49" s="8">
        <f>IF(H47=1,N44,N46)</f>
        <v>0.97516106047480133</v>
      </c>
      <c r="J49" s="108"/>
      <c r="L49" s="35"/>
      <c r="M49" s="35"/>
      <c r="N49" s="35"/>
    </row>
    <row r="50" spans="2:14">
      <c r="B50" s="107"/>
      <c r="C50" s="35"/>
      <c r="E50" s="35"/>
      <c r="F50" s="35"/>
      <c r="G50" s="35"/>
      <c r="H50" s="35"/>
      <c r="I50" s="36" t="s">
        <v>64</v>
      </c>
      <c r="J50" s="108"/>
      <c r="L50" s="35"/>
      <c r="M50" s="35"/>
      <c r="N50" s="35"/>
    </row>
    <row r="51" spans="2:14">
      <c r="B51" s="283" t="s">
        <v>162</v>
      </c>
      <c r="C51" s="284"/>
      <c r="D51" s="284"/>
      <c r="E51" s="284"/>
      <c r="F51" s="284"/>
      <c r="G51" s="35"/>
      <c r="H51" s="35"/>
      <c r="I51" s="9">
        <f>I44</f>
        <v>645.61896573119986</v>
      </c>
      <c r="J51" s="108"/>
      <c r="L51" s="35"/>
      <c r="M51" s="35"/>
      <c r="N51" s="35"/>
    </row>
    <row r="52" spans="2:14">
      <c r="B52" s="107"/>
      <c r="C52" s="35"/>
      <c r="D52" s="35"/>
      <c r="E52" s="35"/>
      <c r="F52" s="35"/>
      <c r="G52" s="35"/>
      <c r="H52" s="35"/>
      <c r="I52" s="38" t="s">
        <v>67</v>
      </c>
      <c r="J52" s="108"/>
      <c r="L52" s="35"/>
      <c r="M52" s="35"/>
      <c r="N52" s="35"/>
    </row>
    <row r="53" spans="2:14">
      <c r="B53" s="126"/>
      <c r="C53" s="127"/>
      <c r="D53" s="127"/>
      <c r="E53" s="289" t="s">
        <v>171</v>
      </c>
      <c r="F53" s="289"/>
      <c r="G53" s="289"/>
      <c r="H53" s="35"/>
      <c r="I53" s="8">
        <f>I49*I51</f>
        <v>629.58247528508127</v>
      </c>
      <c r="J53" s="108"/>
    </row>
    <row r="54" spans="2:14">
      <c r="B54" s="107"/>
      <c r="C54" s="35"/>
      <c r="D54" s="35"/>
      <c r="E54" s="35"/>
      <c r="F54" s="35"/>
      <c r="G54" s="35"/>
      <c r="H54" s="35"/>
      <c r="I54" s="35"/>
      <c r="J54" s="108"/>
    </row>
    <row r="55" spans="2:14" ht="13.5" thickBot="1">
      <c r="B55" s="109"/>
      <c r="C55" s="110"/>
      <c r="D55" s="110"/>
      <c r="E55" s="110"/>
      <c r="F55" s="110"/>
      <c r="G55" s="110"/>
      <c r="H55" s="110"/>
      <c r="I55" s="110"/>
      <c r="J55" s="111"/>
    </row>
    <row r="56" spans="2:14" ht="13.5" thickTop="1"/>
  </sheetData>
  <mergeCells count="19">
    <mergeCell ref="B47:C47"/>
    <mergeCell ref="B51:F51"/>
    <mergeCell ref="E53:G53"/>
    <mergeCell ref="B42:D42"/>
    <mergeCell ref="C44:C45"/>
    <mergeCell ref="D44:H44"/>
    <mergeCell ref="D45:H45"/>
    <mergeCell ref="C33:F33"/>
    <mergeCell ref="C35:E35"/>
    <mergeCell ref="C39:E39"/>
    <mergeCell ref="C22:G22"/>
    <mergeCell ref="E23:H23"/>
    <mergeCell ref="C27:G27"/>
    <mergeCell ref="B29:C29"/>
    <mergeCell ref="A1:K1"/>
    <mergeCell ref="A2:K2"/>
    <mergeCell ref="B4:C4"/>
    <mergeCell ref="C20:H20"/>
    <mergeCell ref="C31:E31"/>
  </mergeCells>
  <phoneticPr fontId="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topLeftCell="A7" workbookViewId="0">
      <selection activeCell="I41" sqref="I41"/>
    </sheetView>
  </sheetViews>
  <sheetFormatPr defaultRowHeight="12.75"/>
  <sheetData>
    <row r="1" spans="1:11">
      <c r="A1" s="277" t="s">
        <v>173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>
      <c r="A2" s="277" t="s">
        <v>174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5" spans="1:11" ht="13.5" thickBot="1"/>
    <row r="6" spans="1:11">
      <c r="B6" s="296" t="s">
        <v>175</v>
      </c>
      <c r="C6" s="297"/>
      <c r="D6" s="297"/>
      <c r="E6" s="32"/>
      <c r="F6" s="32"/>
      <c r="G6" s="32"/>
      <c r="H6" s="32"/>
      <c r="I6" s="32"/>
      <c r="J6" s="33"/>
    </row>
    <row r="7" spans="1:11">
      <c r="B7" s="34"/>
      <c r="C7" s="35"/>
      <c r="D7" s="35"/>
      <c r="E7" s="35"/>
      <c r="F7" s="35"/>
      <c r="G7" s="35"/>
      <c r="H7" s="35"/>
      <c r="I7" s="35"/>
      <c r="J7" s="37"/>
    </row>
    <row r="8" spans="1:11" ht="14.25">
      <c r="B8" s="128" t="s">
        <v>176</v>
      </c>
      <c r="C8" s="127"/>
      <c r="D8" s="127"/>
      <c r="E8" s="35" t="s">
        <v>177</v>
      </c>
      <c r="F8" s="35"/>
      <c r="G8" s="35"/>
      <c r="H8" s="35"/>
      <c r="I8" s="36" t="s">
        <v>178</v>
      </c>
      <c r="J8" s="37"/>
    </row>
    <row r="9" spans="1:11">
      <c r="B9" s="34"/>
      <c r="C9" s="35"/>
      <c r="D9" s="35"/>
      <c r="E9" s="35"/>
      <c r="F9" s="35"/>
      <c r="G9" s="35"/>
      <c r="H9" s="35"/>
      <c r="I9" s="35"/>
      <c r="J9" s="37"/>
    </row>
    <row r="10" spans="1:11">
      <c r="B10" s="295" t="s">
        <v>179</v>
      </c>
      <c r="C10" s="284"/>
      <c r="D10" s="35"/>
      <c r="E10" s="35"/>
      <c r="F10" s="35"/>
      <c r="G10" s="35"/>
      <c r="H10" s="35"/>
      <c r="I10" s="6">
        <f>SUM(FCIV.1a!C8:C10)</f>
        <v>18.88</v>
      </c>
      <c r="J10" s="37"/>
    </row>
    <row r="11" spans="1:11">
      <c r="B11" s="295" t="s">
        <v>180</v>
      </c>
      <c r="C11" s="284"/>
      <c r="D11" s="284"/>
      <c r="E11" s="35"/>
      <c r="F11" s="35"/>
      <c r="G11" s="35"/>
      <c r="H11" s="35"/>
      <c r="I11" s="6"/>
      <c r="J11" s="37"/>
    </row>
    <row r="12" spans="1:11">
      <c r="B12" s="295" t="s">
        <v>181</v>
      </c>
      <c r="C12" s="284"/>
      <c r="D12" s="284"/>
      <c r="E12" s="35"/>
      <c r="F12" s="35"/>
      <c r="G12" s="35"/>
      <c r="H12" s="35"/>
      <c r="I12" s="6"/>
      <c r="J12" s="37"/>
    </row>
    <row r="13" spans="1:11">
      <c r="B13" s="295" t="s">
        <v>182</v>
      </c>
      <c r="C13" s="284"/>
      <c r="D13" s="284"/>
      <c r="E13" s="35"/>
      <c r="F13" s="35"/>
      <c r="G13" s="35"/>
      <c r="H13" s="35"/>
      <c r="I13" s="6"/>
      <c r="J13" s="37"/>
    </row>
    <row r="14" spans="1:11">
      <c r="B14" s="34"/>
      <c r="C14" s="35"/>
      <c r="D14" s="35"/>
      <c r="E14" s="35"/>
      <c r="F14" s="35"/>
      <c r="G14" s="35"/>
      <c r="H14" s="35"/>
      <c r="I14" s="35"/>
      <c r="J14" s="37"/>
    </row>
    <row r="15" spans="1:11" ht="15.75">
      <c r="B15" s="295" t="s">
        <v>183</v>
      </c>
      <c r="C15" s="284"/>
      <c r="D15" s="284"/>
      <c r="E15" s="284" t="s">
        <v>184</v>
      </c>
      <c r="F15" s="284"/>
      <c r="G15" s="284"/>
      <c r="H15" s="35"/>
      <c r="I15" s="35"/>
      <c r="J15" s="37"/>
    </row>
    <row r="16" spans="1:11">
      <c r="B16" s="34"/>
      <c r="C16" s="35"/>
      <c r="D16" s="35"/>
      <c r="E16" s="35"/>
      <c r="F16" s="35"/>
      <c r="G16" s="35"/>
      <c r="H16" s="35"/>
      <c r="I16" s="35"/>
      <c r="J16" s="37"/>
    </row>
    <row r="17" spans="2:11">
      <c r="B17" s="295" t="s">
        <v>185</v>
      </c>
      <c r="C17" s="284"/>
      <c r="D17" s="35"/>
      <c r="E17" s="35"/>
      <c r="F17" s="35"/>
      <c r="G17" s="35"/>
      <c r="H17" s="35"/>
      <c r="I17" s="6">
        <f>(FCIV.1b!C8*FCIV.1b!E8)+(FCIV.1b!C9*FCIV.1b!E9)</f>
        <v>10.823999999999998</v>
      </c>
      <c r="J17" s="37"/>
    </row>
    <row r="18" spans="2:11">
      <c r="B18" s="298" t="s">
        <v>526</v>
      </c>
      <c r="C18" s="284"/>
      <c r="D18" s="284"/>
      <c r="E18" s="35"/>
      <c r="F18" s="35"/>
      <c r="G18" s="35"/>
      <c r="H18" s="35"/>
      <c r="I18" s="6">
        <f>(FCIV.1b!C26*FCIV.1b!E26)+(FCIV.1b!C27*FCIV.1b!E27)</f>
        <v>31.222000000000001</v>
      </c>
      <c r="J18" s="37"/>
    </row>
    <row r="19" spans="2:11">
      <c r="B19" s="295" t="s">
        <v>186</v>
      </c>
      <c r="C19" s="284"/>
      <c r="D19" s="284"/>
      <c r="E19" s="35"/>
      <c r="F19" s="35"/>
      <c r="G19" s="35"/>
      <c r="H19" s="35"/>
      <c r="I19" s="6"/>
      <c r="J19" s="37"/>
    </row>
    <row r="20" spans="2:11">
      <c r="B20" s="295" t="s">
        <v>187</v>
      </c>
      <c r="C20" s="284"/>
      <c r="D20" s="284"/>
      <c r="E20" s="35"/>
      <c r="F20" s="35"/>
      <c r="G20" s="35"/>
      <c r="H20" s="35"/>
      <c r="I20" s="6"/>
      <c r="J20" s="37"/>
    </row>
    <row r="21" spans="2:11">
      <c r="B21" s="34"/>
      <c r="C21" s="35"/>
      <c r="D21" s="35"/>
      <c r="E21" s="35"/>
      <c r="F21" s="35"/>
      <c r="G21" s="35"/>
      <c r="H21" s="35"/>
      <c r="I21" s="35"/>
      <c r="J21" s="37"/>
    </row>
    <row r="22" spans="2:11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60.926000000000002</v>
      </c>
      <c r="J22" s="37"/>
    </row>
    <row r="23" spans="2:11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1">
      <c r="B24" s="295" t="s">
        <v>189</v>
      </c>
      <c r="C24" s="284"/>
      <c r="D24" s="35"/>
      <c r="E24" s="35"/>
      <c r="F24" s="35"/>
      <c r="G24" s="35"/>
      <c r="H24" s="35"/>
      <c r="I24" s="9">
        <f>FCIV.1d!G9</f>
        <v>89.306399999999996</v>
      </c>
      <c r="J24" s="37"/>
    </row>
    <row r="25" spans="2:11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1">
      <c r="B26" s="129" t="s">
        <v>190</v>
      </c>
      <c r="C26" s="35"/>
      <c r="D26" s="35"/>
      <c r="E26" s="35"/>
      <c r="F26" s="35"/>
      <c r="G26" s="35"/>
      <c r="H26" s="35"/>
      <c r="I26" s="8">
        <f>I22/I24</f>
        <v>0.68221314485859919</v>
      </c>
      <c r="J26" s="37"/>
    </row>
    <row r="27" spans="2:11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>
      <c r="B30" s="16" t="s">
        <v>191</v>
      </c>
      <c r="E30" t="s">
        <v>192</v>
      </c>
      <c r="I30" s="6">
        <v>1390</v>
      </c>
      <c r="K30" s="35"/>
    </row>
    <row r="31" spans="2:11" ht="13.5" thickBot="1"/>
    <row r="32" spans="2:11">
      <c r="B32" s="31"/>
      <c r="C32" s="32"/>
      <c r="D32" s="32"/>
      <c r="E32" s="32"/>
      <c r="F32" s="32"/>
      <c r="G32" s="32"/>
      <c r="H32" s="32"/>
      <c r="I32" s="32"/>
      <c r="J32" s="130" t="s">
        <v>193</v>
      </c>
    </row>
    <row r="33" spans="2:10">
      <c r="B33" s="295" t="s">
        <v>194</v>
      </c>
      <c r="C33" s="284"/>
      <c r="D33" s="284"/>
      <c r="E33" s="35"/>
      <c r="F33" s="35"/>
      <c r="G33" s="35"/>
      <c r="H33" s="284" t="s">
        <v>195</v>
      </c>
      <c r="I33" s="284"/>
      <c r="J33" s="131">
        <f>4.5+0.0395*I30</f>
        <v>59.405000000000001</v>
      </c>
    </row>
    <row r="34" spans="2:10">
      <c r="B34" s="295" t="s">
        <v>196</v>
      </c>
      <c r="C34" s="284"/>
      <c r="D34" s="284"/>
      <c r="E34" s="284"/>
      <c r="F34" s="35"/>
      <c r="G34" s="35"/>
      <c r="H34" s="284" t="s">
        <v>197</v>
      </c>
      <c r="I34" s="284"/>
      <c r="J34" s="131">
        <f>4.5+(0.021+0.037*I26)*I30</f>
        <v>68.776222040077755</v>
      </c>
    </row>
    <row r="35" spans="2:10">
      <c r="B35" s="34"/>
      <c r="C35" s="35"/>
      <c r="D35" s="35"/>
      <c r="E35" s="35"/>
      <c r="F35" s="35"/>
      <c r="G35" s="35"/>
      <c r="H35" s="35"/>
      <c r="I35" s="35"/>
      <c r="J35" s="131"/>
    </row>
    <row r="36" spans="2:10">
      <c r="B36" s="295" t="s">
        <v>198</v>
      </c>
      <c r="C36" s="284"/>
      <c r="D36" s="284"/>
      <c r="E36" s="284"/>
      <c r="F36" s="284"/>
      <c r="G36" s="35"/>
      <c r="H36" s="284" t="s">
        <v>199</v>
      </c>
      <c r="I36" s="284"/>
      <c r="J36" s="131">
        <f>(4.5+(0.021+0.037*I26)*I30)*(1.2-0.2*I26)</f>
        <v>73.147457902202362</v>
      </c>
    </row>
    <row r="37" spans="2:10">
      <c r="B37" s="295" t="s">
        <v>200</v>
      </c>
      <c r="C37" s="284"/>
      <c r="D37" s="284"/>
      <c r="E37" s="35"/>
      <c r="F37" s="35"/>
      <c r="G37" s="35"/>
      <c r="H37" s="284" t="s">
        <v>201</v>
      </c>
      <c r="I37" s="284"/>
      <c r="J37" s="131">
        <f>4.05+0.06885*I30</f>
        <v>99.751499999999993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2"/>
    </row>
    <row r="41" spans="2:10">
      <c r="B41" s="133" t="s">
        <v>202</v>
      </c>
      <c r="C41" s="127"/>
      <c r="D41" s="127"/>
      <c r="I41" s="8">
        <f>IF(I26&lt;0.5,J33,IF(I26&lt;1,J34,IF(I26&lt;1.5,J36,J37)))</f>
        <v>68.776222040077755</v>
      </c>
    </row>
  </sheetData>
  <mergeCells count="22">
    <mergeCell ref="B37:D37"/>
    <mergeCell ref="H37:I37"/>
    <mergeCell ref="B34:E34"/>
    <mergeCell ref="H34:I34"/>
    <mergeCell ref="B36:F36"/>
    <mergeCell ref="H36:I36"/>
    <mergeCell ref="B20:D20"/>
    <mergeCell ref="B24:C24"/>
    <mergeCell ref="B33:D33"/>
    <mergeCell ref="H33:I33"/>
    <mergeCell ref="E15:G15"/>
    <mergeCell ref="B17:C17"/>
    <mergeCell ref="B18:D18"/>
    <mergeCell ref="B19:D19"/>
    <mergeCell ref="B11:D11"/>
    <mergeCell ref="B12:D12"/>
    <mergeCell ref="B13:D13"/>
    <mergeCell ref="B15:D15"/>
    <mergeCell ref="A1:K1"/>
    <mergeCell ref="A2:K2"/>
    <mergeCell ref="B6:D6"/>
    <mergeCell ref="B10:C10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topLeftCell="A10" workbookViewId="0">
      <selection activeCell="I30" sqref="I30:J30"/>
    </sheetView>
  </sheetViews>
  <sheetFormatPr defaultRowHeight="12.75"/>
  <sheetData>
    <row r="1" spans="1:11">
      <c r="A1" s="277" t="s">
        <v>203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>
      <c r="A2" s="277" t="s">
        <v>204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4" spans="1:11" ht="13.5" thickBot="1"/>
    <row r="5" spans="1:11" ht="13.5" thickBot="1">
      <c r="B5" s="296" t="s">
        <v>205</v>
      </c>
      <c r="C5" s="297"/>
      <c r="D5" s="297"/>
      <c r="E5" s="297"/>
      <c r="F5" s="297"/>
      <c r="G5" s="308"/>
      <c r="H5" s="309" t="s">
        <v>6</v>
      </c>
      <c r="I5" s="303"/>
      <c r="J5" s="304"/>
    </row>
    <row r="6" spans="1:11">
      <c r="B6" s="299"/>
      <c r="C6" s="300"/>
      <c r="D6" s="300"/>
      <c r="E6" s="300"/>
      <c r="F6" s="300"/>
      <c r="G6" s="301"/>
      <c r="H6" s="302"/>
      <c r="I6" s="303"/>
      <c r="J6" s="304"/>
    </row>
    <row r="7" spans="1:11">
      <c r="B7" s="295" t="s">
        <v>206</v>
      </c>
      <c r="C7" s="284"/>
      <c r="D7" s="284"/>
      <c r="E7" s="284"/>
      <c r="F7" s="284"/>
      <c r="G7" s="305"/>
      <c r="H7" s="306">
        <f>FCIV.1a!E52</f>
        <v>17.956</v>
      </c>
      <c r="I7" s="289"/>
      <c r="J7" s="307"/>
    </row>
    <row r="8" spans="1:11">
      <c r="B8" s="295"/>
      <c r="C8" s="284"/>
      <c r="D8" s="284"/>
      <c r="E8" s="284"/>
      <c r="F8" s="284"/>
      <c r="G8" s="305"/>
      <c r="H8" s="310"/>
      <c r="I8" s="289"/>
      <c r="J8" s="307"/>
    </row>
    <row r="9" spans="1:11">
      <c r="B9" s="295" t="s">
        <v>207</v>
      </c>
      <c r="C9" s="284"/>
      <c r="D9" s="284"/>
      <c r="E9" s="284"/>
      <c r="F9" s="284"/>
      <c r="G9" s="305"/>
      <c r="H9" s="306">
        <f>FCIV.1b!F49</f>
        <v>28.347020000000004</v>
      </c>
      <c r="I9" s="289"/>
      <c r="J9" s="307"/>
    </row>
    <row r="10" spans="1:11">
      <c r="B10" s="295"/>
      <c r="C10" s="284"/>
      <c r="D10" s="284"/>
      <c r="E10" s="284"/>
      <c r="F10" s="284"/>
      <c r="G10" s="305"/>
      <c r="H10" s="310"/>
      <c r="I10" s="289"/>
      <c r="J10" s="307"/>
    </row>
    <row r="11" spans="1:11">
      <c r="B11" s="295" t="s">
        <v>208</v>
      </c>
      <c r="C11" s="284"/>
      <c r="D11" s="284"/>
      <c r="E11" s="284"/>
      <c r="F11" s="284"/>
      <c r="G11" s="305"/>
      <c r="H11" s="306">
        <f>FCIV.1c!E22</f>
        <v>2.1399999999999997</v>
      </c>
      <c r="I11" s="289"/>
      <c r="J11" s="307"/>
    </row>
    <row r="12" spans="1:11">
      <c r="B12" s="295"/>
      <c r="C12" s="284"/>
      <c r="D12" s="284"/>
      <c r="E12" s="284"/>
      <c r="F12" s="284"/>
      <c r="G12" s="305"/>
      <c r="H12" s="310"/>
      <c r="I12" s="289"/>
      <c r="J12" s="307"/>
    </row>
    <row r="13" spans="1:11">
      <c r="B13" s="295" t="s">
        <v>209</v>
      </c>
      <c r="C13" s="284"/>
      <c r="D13" s="284"/>
      <c r="E13" s="284"/>
      <c r="F13" s="284"/>
      <c r="G13" s="305"/>
      <c r="H13" s="306">
        <f>FCIV.1d!G60</f>
        <v>22.773132</v>
      </c>
      <c r="I13" s="317"/>
      <c r="J13" s="318"/>
    </row>
    <row r="14" spans="1:11" ht="13.5" thickBot="1">
      <c r="B14" s="311"/>
      <c r="C14" s="312"/>
      <c r="D14" s="312"/>
      <c r="E14" s="312"/>
      <c r="F14" s="312"/>
      <c r="G14" s="313"/>
      <c r="H14" s="311"/>
      <c r="I14" s="312"/>
      <c r="J14" s="313"/>
    </row>
    <row r="15" spans="1:11" ht="13.5" thickBot="1">
      <c r="I15" s="314" t="s">
        <v>67</v>
      </c>
      <c r="J15" s="312"/>
    </row>
    <row r="16" spans="1:11" ht="13.5" thickBot="1">
      <c r="B16" t="s">
        <v>210</v>
      </c>
      <c r="I16" s="315">
        <f>SUM(H7,H9,H11,H13)</f>
        <v>71.216152000000008</v>
      </c>
      <c r="J16" s="316"/>
    </row>
    <row r="17" spans="2:10" ht="13.5" thickBot="1">
      <c r="I17" s="320" t="s">
        <v>64</v>
      </c>
      <c r="J17" s="320"/>
    </row>
    <row r="18" spans="2:10" ht="13.5" thickBot="1">
      <c r="B18" t="s">
        <v>211</v>
      </c>
      <c r="I18" s="315">
        <f>FCIV.1f!I30</f>
        <v>1390</v>
      </c>
      <c r="J18" s="316"/>
    </row>
    <row r="19" spans="2:10" ht="13.5" thickBot="1">
      <c r="I19" s="320" t="s">
        <v>64</v>
      </c>
      <c r="J19" s="320"/>
    </row>
    <row r="20" spans="2:10" ht="13.5" thickBot="1">
      <c r="I20" s="321">
        <v>2.4E-2</v>
      </c>
      <c r="J20" s="322"/>
    </row>
    <row r="21" spans="2:10" ht="13.5" thickBot="1">
      <c r="I21" s="319" t="s">
        <v>67</v>
      </c>
      <c r="J21" s="320"/>
    </row>
    <row r="22" spans="2:10" ht="13.5" thickBot="1">
      <c r="B22" t="s">
        <v>212</v>
      </c>
      <c r="I22" s="315">
        <f>I16*I18*I20+FCIV.1d!G50</f>
        <v>2375.77083072</v>
      </c>
      <c r="J22" s="316"/>
    </row>
    <row r="23" spans="2:10" ht="13.5" thickBot="1">
      <c r="I23" s="319" t="s">
        <v>213</v>
      </c>
      <c r="J23" s="320"/>
    </row>
    <row r="24" spans="2:10" ht="13.5" thickBot="1">
      <c r="B24" t="s">
        <v>214</v>
      </c>
      <c r="I24" s="315">
        <f>FCIV.1e!I53</f>
        <v>629.58247528508127</v>
      </c>
      <c r="J24" s="316"/>
    </row>
    <row r="25" spans="2:10" ht="13.5" thickBot="1">
      <c r="I25" s="319" t="s">
        <v>67</v>
      </c>
      <c r="J25" s="320"/>
    </row>
    <row r="26" spans="2:10" ht="13.5" thickBot="1">
      <c r="B26" t="s">
        <v>215</v>
      </c>
      <c r="I26" s="315">
        <f>I22-I24</f>
        <v>1746.1883554349188</v>
      </c>
      <c r="J26" s="316"/>
    </row>
    <row r="27" spans="2:10" ht="13.5" thickBot="1">
      <c r="I27" s="320" t="s">
        <v>100</v>
      </c>
      <c r="J27" s="320"/>
    </row>
    <row r="28" spans="2:10" ht="13.5" thickBot="1">
      <c r="B28" t="s">
        <v>216</v>
      </c>
      <c r="I28" s="315">
        <f>FCIV.1d!G5</f>
        <v>35.159999999999997</v>
      </c>
      <c r="J28" s="316"/>
    </row>
    <row r="29" spans="2:10" ht="13.5" thickBot="1">
      <c r="I29" s="319" t="s">
        <v>67</v>
      </c>
      <c r="J29" s="320"/>
    </row>
    <row r="30" spans="2:10" ht="13.5" thickBot="1">
      <c r="B30" t="s">
        <v>217</v>
      </c>
      <c r="I30" s="321">
        <f>I26/I28</f>
        <v>49.664060165953323</v>
      </c>
      <c r="J30" s="322"/>
    </row>
    <row r="31" spans="2:10" ht="13.5" thickBot="1">
      <c r="I31" s="320" t="s">
        <v>300</v>
      </c>
      <c r="J31" s="320"/>
    </row>
    <row r="32" spans="2:10" ht="13.5" thickBot="1">
      <c r="B32" t="s">
        <v>218</v>
      </c>
      <c r="I32" s="315">
        <f>FCIV.1f!I41</f>
        <v>68.776222040077755</v>
      </c>
      <c r="J32" s="316"/>
    </row>
    <row r="34" spans="7:9">
      <c r="G34" t="str">
        <f>IF(I30&lt;=I32,"Verifica","Não verifica")</f>
        <v>Verifica</v>
      </c>
      <c r="I34" t="str">
        <f>IF(G34="Verifica","O.K.","K.O.")</f>
        <v>O.K.</v>
      </c>
    </row>
    <row r="36" spans="7:9">
      <c r="H36" s="136" t="s">
        <v>219</v>
      </c>
      <c r="I36" s="137">
        <f>I30/I32</f>
        <v>0.72211090828764535</v>
      </c>
    </row>
  </sheetData>
  <mergeCells count="40">
    <mergeCell ref="I29:J29"/>
    <mergeCell ref="I30:J30"/>
    <mergeCell ref="I31:J31"/>
    <mergeCell ref="I32:J32"/>
    <mergeCell ref="I25:J25"/>
    <mergeCell ref="I26:J26"/>
    <mergeCell ref="I27:J27"/>
    <mergeCell ref="I28:J28"/>
    <mergeCell ref="I21:J21"/>
    <mergeCell ref="I22:J22"/>
    <mergeCell ref="I23:J23"/>
    <mergeCell ref="I24:J24"/>
    <mergeCell ref="I17:J17"/>
    <mergeCell ref="I18:J18"/>
    <mergeCell ref="I19:J19"/>
    <mergeCell ref="I20:J20"/>
    <mergeCell ref="B14:G14"/>
    <mergeCell ref="H14:J14"/>
    <mergeCell ref="I15:J15"/>
    <mergeCell ref="I16:J16"/>
    <mergeCell ref="B12:G12"/>
    <mergeCell ref="H12:J12"/>
    <mergeCell ref="B13:G13"/>
    <mergeCell ref="H13:J13"/>
    <mergeCell ref="B10:G10"/>
    <mergeCell ref="H10:J10"/>
    <mergeCell ref="B11:G11"/>
    <mergeCell ref="H11:J11"/>
    <mergeCell ref="B8:G8"/>
    <mergeCell ref="H8:J8"/>
    <mergeCell ref="B9:G9"/>
    <mergeCell ref="H9:J9"/>
    <mergeCell ref="B6:G6"/>
    <mergeCell ref="H6:J6"/>
    <mergeCell ref="B7:G7"/>
    <mergeCell ref="H7:J7"/>
    <mergeCell ref="A1:K1"/>
    <mergeCell ref="A2:K2"/>
    <mergeCell ref="B5:G5"/>
    <mergeCell ref="H5:J5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I35" sqref="I35"/>
    </sheetView>
  </sheetViews>
  <sheetFormatPr defaultRowHeight="12.75"/>
  <sheetData>
    <row r="1" spans="1:11">
      <c r="A1" s="277" t="s">
        <v>220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>
      <c r="A2" s="277" t="s">
        <v>221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>
      <c r="B6" s="138"/>
      <c r="C6" s="63"/>
      <c r="D6" s="63"/>
      <c r="E6" s="63"/>
      <c r="F6" s="63"/>
      <c r="G6" s="63"/>
      <c r="H6" s="63"/>
      <c r="I6" s="139"/>
      <c r="J6" s="140"/>
    </row>
    <row r="7" spans="1:11">
      <c r="B7" s="141" t="s">
        <v>222</v>
      </c>
      <c r="C7" s="35"/>
      <c r="D7" s="35"/>
      <c r="E7" s="35"/>
      <c r="F7" s="35"/>
      <c r="G7" s="35" t="s">
        <v>223</v>
      </c>
      <c r="H7" s="35"/>
      <c r="I7" s="9">
        <f>FCIV.1a!E15</f>
        <v>8.7784999999999993</v>
      </c>
      <c r="J7" s="77" t="s">
        <v>6</v>
      </c>
    </row>
    <row r="8" spans="1:11">
      <c r="B8" s="141"/>
      <c r="C8" s="35"/>
      <c r="D8" s="35"/>
      <c r="E8" s="35"/>
      <c r="F8" s="35"/>
      <c r="G8" s="35"/>
      <c r="H8" s="35"/>
      <c r="I8" s="142" t="s">
        <v>224</v>
      </c>
      <c r="J8" s="143"/>
    </row>
    <row r="9" spans="1:11">
      <c r="B9" s="141" t="s">
        <v>225</v>
      </c>
      <c r="C9" s="35"/>
      <c r="D9" s="35"/>
      <c r="E9" s="35"/>
      <c r="F9" s="35"/>
      <c r="G9" s="35" t="s">
        <v>223</v>
      </c>
      <c r="H9" s="35"/>
      <c r="I9" s="9">
        <f>FCIV.1a!E22</f>
        <v>0</v>
      </c>
      <c r="J9" s="77" t="s">
        <v>6</v>
      </c>
    </row>
    <row r="10" spans="1:11">
      <c r="B10" s="141"/>
      <c r="C10" s="35"/>
      <c r="D10" s="35"/>
      <c r="E10" s="35"/>
      <c r="F10" s="35"/>
      <c r="G10" s="35"/>
      <c r="H10" s="35"/>
      <c r="I10" s="142" t="s">
        <v>224</v>
      </c>
      <c r="J10" s="143"/>
    </row>
    <row r="11" spans="1:11">
      <c r="B11" s="141" t="s">
        <v>226</v>
      </c>
      <c r="C11" s="35"/>
      <c r="D11" s="35"/>
      <c r="E11" s="35"/>
      <c r="F11" s="35"/>
      <c r="G11" s="35" t="s">
        <v>227</v>
      </c>
      <c r="H11" s="35"/>
      <c r="I11" s="9">
        <f>FCV.1b!E11</f>
        <v>0</v>
      </c>
      <c r="J11" s="77" t="s">
        <v>6</v>
      </c>
    </row>
    <row r="12" spans="1:11">
      <c r="B12" s="141"/>
      <c r="C12" s="35"/>
      <c r="D12" s="35"/>
      <c r="E12" s="35"/>
      <c r="F12" s="35"/>
      <c r="G12" s="35"/>
      <c r="H12" s="35"/>
      <c r="I12" s="142" t="s">
        <v>224</v>
      </c>
      <c r="J12" s="143"/>
    </row>
    <row r="13" spans="1:11">
      <c r="B13" s="141" t="s">
        <v>228</v>
      </c>
      <c r="C13" s="35"/>
      <c r="D13" s="35"/>
      <c r="E13" s="35"/>
      <c r="F13" s="35"/>
      <c r="G13" s="35" t="s">
        <v>227</v>
      </c>
      <c r="H13" s="35"/>
      <c r="I13" s="9">
        <f>FCV.1b!E31</f>
        <v>2.1399999999999997</v>
      </c>
      <c r="J13" s="77" t="s">
        <v>6</v>
      </c>
    </row>
    <row r="14" spans="1:11">
      <c r="B14" s="141"/>
      <c r="C14" s="35"/>
      <c r="D14" s="35"/>
      <c r="E14" s="35"/>
      <c r="F14" s="35"/>
      <c r="G14" s="35"/>
      <c r="H14" s="35"/>
      <c r="I14" s="142" t="s">
        <v>224</v>
      </c>
      <c r="J14" s="143"/>
    </row>
    <row r="15" spans="1:11">
      <c r="B15" s="141" t="s">
        <v>229</v>
      </c>
      <c r="C15" s="35"/>
      <c r="D15" s="35"/>
      <c r="E15" s="35"/>
      <c r="F15" s="35"/>
      <c r="G15" s="35" t="s">
        <v>230</v>
      </c>
      <c r="H15" s="35"/>
      <c r="I15" s="9">
        <f>FCIV.1d!G60</f>
        <v>22.773132</v>
      </c>
      <c r="J15" s="77" t="s">
        <v>6</v>
      </c>
    </row>
    <row r="16" spans="1:11">
      <c r="B16" s="141"/>
      <c r="C16" s="35"/>
      <c r="D16" s="35"/>
      <c r="E16" s="35"/>
      <c r="F16" s="35"/>
      <c r="G16" s="35"/>
      <c r="H16" s="35"/>
      <c r="I16" s="144"/>
      <c r="J16" s="77"/>
    </row>
    <row r="17" spans="2:10">
      <c r="B17" s="141"/>
      <c r="C17" s="35"/>
      <c r="D17" s="35"/>
      <c r="E17" s="35"/>
      <c r="F17" s="35"/>
      <c r="G17" s="35"/>
      <c r="H17" s="35"/>
      <c r="I17" s="142" t="s">
        <v>67</v>
      </c>
      <c r="J17" s="143"/>
    </row>
    <row r="18" spans="2:10">
      <c r="B18" s="141"/>
      <c r="C18" s="35"/>
      <c r="D18" s="35"/>
      <c r="E18" s="35"/>
      <c r="F18" s="35"/>
      <c r="G18" s="35"/>
      <c r="H18" s="35"/>
      <c r="I18" s="144"/>
      <c r="J18" s="143"/>
    </row>
    <row r="19" spans="2:10">
      <c r="B19" s="145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33.691631999999998</v>
      </c>
      <c r="J19" s="77" t="s">
        <v>6</v>
      </c>
    </row>
    <row r="20" spans="2:10">
      <c r="B20" s="4"/>
      <c r="C20" s="146"/>
      <c r="D20" s="146"/>
      <c r="E20" s="146"/>
      <c r="F20" s="146"/>
      <c r="G20" s="146"/>
      <c r="H20" s="146"/>
      <c r="I20" s="147"/>
      <c r="J20" s="148"/>
    </row>
    <row r="22" spans="2:10">
      <c r="B22" s="35"/>
      <c r="C22" s="35"/>
      <c r="D22" s="35"/>
      <c r="E22" s="35"/>
      <c r="F22" s="35"/>
      <c r="G22" s="35"/>
      <c r="H22" s="35"/>
      <c r="I22" s="35"/>
      <c r="J22" s="35"/>
    </row>
    <row r="23" spans="2:10">
      <c r="B23" s="35"/>
      <c r="C23" s="35"/>
      <c r="D23" s="35"/>
      <c r="E23" s="35"/>
      <c r="F23" s="35"/>
      <c r="G23" s="35"/>
      <c r="H23" s="35"/>
      <c r="I23" s="35"/>
      <c r="J23" s="35"/>
    </row>
    <row r="24" spans="2:10">
      <c r="B24" s="138"/>
      <c r="C24" s="63"/>
      <c r="D24" s="63"/>
      <c r="E24" s="63"/>
      <c r="F24" s="63"/>
      <c r="G24" s="63"/>
      <c r="H24" s="63"/>
      <c r="I24" s="63"/>
      <c r="J24" s="140"/>
    </row>
    <row r="25" spans="2:10">
      <c r="B25" s="141" t="s">
        <v>233</v>
      </c>
      <c r="C25" s="35"/>
      <c r="D25" s="35"/>
      <c r="E25" s="35"/>
      <c r="F25" s="35"/>
      <c r="G25" s="35"/>
      <c r="H25" s="35"/>
      <c r="I25" s="68">
        <v>25</v>
      </c>
      <c r="J25" s="149" t="s">
        <v>234</v>
      </c>
    </row>
    <row r="26" spans="2:10">
      <c r="B26" s="141"/>
      <c r="C26" s="35"/>
      <c r="D26" s="35"/>
      <c r="E26" s="35"/>
      <c r="F26" s="35"/>
      <c r="G26" s="35"/>
      <c r="H26" s="35"/>
      <c r="I26" s="38" t="s">
        <v>213</v>
      </c>
      <c r="J26" s="143"/>
    </row>
    <row r="27" spans="2:10">
      <c r="B27" s="141" t="s">
        <v>235</v>
      </c>
      <c r="C27" s="35"/>
      <c r="D27" s="35"/>
      <c r="E27" s="35"/>
      <c r="F27" s="35"/>
      <c r="G27" s="35"/>
      <c r="H27" s="35"/>
      <c r="I27" s="6">
        <v>23</v>
      </c>
      <c r="J27" s="149" t="s">
        <v>234</v>
      </c>
    </row>
    <row r="28" spans="2:10">
      <c r="B28" s="141" t="s">
        <v>236</v>
      </c>
      <c r="C28" s="35"/>
      <c r="D28" s="35"/>
      <c r="E28" s="35"/>
      <c r="F28" s="35"/>
      <c r="G28" s="35"/>
      <c r="H28" s="35"/>
      <c r="I28" s="38" t="s">
        <v>67</v>
      </c>
      <c r="J28" s="143"/>
    </row>
    <row r="29" spans="2:10">
      <c r="B29" s="150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3"/>
    </row>
    <row r="30" spans="2:10">
      <c r="B30" s="141"/>
      <c r="C30" s="35"/>
      <c r="D30" s="35"/>
      <c r="E30" s="35"/>
      <c r="F30" s="35"/>
      <c r="G30" s="35"/>
      <c r="H30" s="35"/>
      <c r="I30" s="36" t="s">
        <v>64</v>
      </c>
      <c r="J30" s="143"/>
    </row>
    <row r="31" spans="2:10">
      <c r="B31" s="150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33.691631999999998</v>
      </c>
      <c r="J31" s="149" t="s">
        <v>6</v>
      </c>
    </row>
    <row r="32" spans="2:10">
      <c r="B32" s="141"/>
      <c r="C32" s="35"/>
      <c r="D32" s="35"/>
      <c r="E32" s="35"/>
      <c r="F32" s="35"/>
      <c r="G32" s="35"/>
      <c r="H32" s="35"/>
      <c r="I32" s="36" t="s">
        <v>64</v>
      </c>
      <c r="J32" s="143"/>
    </row>
    <row r="33" spans="1:10">
      <c r="B33" s="141"/>
      <c r="C33" s="35"/>
      <c r="D33" s="35"/>
      <c r="E33" s="35"/>
      <c r="F33" s="35"/>
      <c r="G33" s="35"/>
      <c r="H33" s="35"/>
      <c r="I33" s="36">
        <v>2.9279999999999999</v>
      </c>
      <c r="J33" s="143"/>
    </row>
    <row r="34" spans="1:10">
      <c r="B34" s="141"/>
      <c r="C34" s="35"/>
      <c r="D34" s="35"/>
      <c r="E34" s="35"/>
      <c r="F34" s="35"/>
      <c r="G34" s="35"/>
      <c r="H34" s="35"/>
      <c r="I34" s="38" t="s">
        <v>67</v>
      </c>
      <c r="J34" s="143"/>
    </row>
    <row r="35" spans="1:10">
      <c r="B35" s="145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197.29819699199999</v>
      </c>
      <c r="J35" s="77" t="s">
        <v>240</v>
      </c>
    </row>
    <row r="36" spans="1:10">
      <c r="B36" s="10"/>
      <c r="C36" s="146"/>
      <c r="D36" s="146"/>
      <c r="E36" s="146"/>
      <c r="F36" s="146"/>
      <c r="G36" s="146"/>
      <c r="H36" s="146"/>
      <c r="I36" s="146"/>
      <c r="J36" s="151"/>
    </row>
    <row r="37" spans="1:10">
      <c r="A37" s="35"/>
      <c r="B37" s="152"/>
      <c r="C37" s="35"/>
      <c r="D37" s="35"/>
      <c r="E37" s="35"/>
      <c r="F37" s="35"/>
      <c r="G37" s="35"/>
      <c r="H37" s="35"/>
      <c r="I37" s="36"/>
      <c r="J37" s="36"/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D21" sqref="D21"/>
    </sheetView>
  </sheetViews>
  <sheetFormatPr defaultRowHeight="12.75"/>
  <cols>
    <col min="2" max="2" width="23.140625" customWidth="1"/>
    <col min="4" max="4" width="11" customWidth="1"/>
  </cols>
  <sheetData>
    <row r="1" spans="1:6">
      <c r="A1" s="277" t="s">
        <v>241</v>
      </c>
      <c r="B1" s="277"/>
      <c r="C1" s="277"/>
      <c r="D1" s="277"/>
      <c r="E1" s="277"/>
      <c r="F1" s="277"/>
    </row>
    <row r="2" spans="1:6">
      <c r="A2" s="277" t="s">
        <v>242</v>
      </c>
      <c r="B2" s="277"/>
      <c r="C2" s="277"/>
      <c r="D2" s="277"/>
      <c r="E2" s="277"/>
      <c r="F2" s="277"/>
    </row>
    <row r="3" spans="1:6">
      <c r="A3" s="17"/>
      <c r="B3" s="17"/>
      <c r="C3" s="17"/>
      <c r="D3" s="17"/>
      <c r="E3" s="17"/>
      <c r="F3" s="17"/>
    </row>
    <row r="4" spans="1:6">
      <c r="A4" s="17"/>
      <c r="B4" s="17"/>
      <c r="C4" s="17"/>
      <c r="D4" s="17"/>
      <c r="E4" s="17"/>
      <c r="F4" s="17"/>
    </row>
    <row r="5" spans="1:6">
      <c r="A5" s="17"/>
      <c r="B5" s="99" t="s">
        <v>243</v>
      </c>
      <c r="C5" s="17"/>
      <c r="D5" s="17"/>
      <c r="E5" s="17"/>
      <c r="F5" s="17"/>
    </row>
    <row r="6" spans="1:6">
      <c r="A6" s="17"/>
      <c r="B6" s="153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>
      <c r="A8" s="17"/>
      <c r="B8" s="6" t="s">
        <v>245</v>
      </c>
      <c r="C8" s="6"/>
      <c r="D8" s="6"/>
      <c r="E8" s="22">
        <f>C8*D8</f>
        <v>0</v>
      </c>
      <c r="F8" s="17"/>
    </row>
    <row r="9" spans="1:6">
      <c r="A9" s="17"/>
      <c r="B9" s="56"/>
      <c r="C9" s="56"/>
      <c r="D9" s="56"/>
      <c r="E9" s="22">
        <f>C9*D9</f>
        <v>0</v>
      </c>
      <c r="F9" s="17"/>
    </row>
    <row r="10" spans="1:6">
      <c r="A10" s="17"/>
      <c r="B10" s="56"/>
      <c r="C10" s="56"/>
      <c r="D10" s="56"/>
      <c r="E10" s="22">
        <f>C10*D10</f>
        <v>0</v>
      </c>
      <c r="F10" s="17"/>
    </row>
    <row r="11" spans="1:6">
      <c r="A11" s="17"/>
      <c r="B11" s="36"/>
      <c r="C11" s="36"/>
      <c r="D11" s="8" t="s">
        <v>7</v>
      </c>
      <c r="E11" s="9">
        <f>SUM(E8:E10)</f>
        <v>0</v>
      </c>
      <c r="F11" s="17"/>
    </row>
    <row r="12" spans="1:6">
      <c r="A12" s="17"/>
      <c r="B12" s="36"/>
      <c r="C12" s="36"/>
      <c r="D12" s="36"/>
      <c r="E12" s="36"/>
      <c r="F12" s="17"/>
    </row>
    <row r="14" spans="1:6">
      <c r="B14" t="s">
        <v>246</v>
      </c>
    </row>
    <row r="15" spans="1:6">
      <c r="B15" s="138" t="s">
        <v>247</v>
      </c>
      <c r="C15" s="3" t="s">
        <v>3</v>
      </c>
      <c r="D15" s="3" t="s">
        <v>4</v>
      </c>
      <c r="E15" s="3" t="s">
        <v>5</v>
      </c>
    </row>
    <row r="16" spans="1:6" ht="14.25">
      <c r="B16" s="4"/>
      <c r="C16" s="5" t="s">
        <v>30</v>
      </c>
      <c r="D16" s="5" t="s">
        <v>244</v>
      </c>
      <c r="E16" s="5" t="s">
        <v>6</v>
      </c>
    </row>
    <row r="17" spans="2:5">
      <c r="B17" s="6" t="s">
        <v>59</v>
      </c>
      <c r="C17" s="6"/>
      <c r="D17" s="6"/>
      <c r="E17" s="22">
        <f>C17*D17</f>
        <v>0</v>
      </c>
    </row>
    <row r="18" spans="2:5">
      <c r="B18" s="6" t="s">
        <v>519</v>
      </c>
      <c r="C18" s="6">
        <v>0.1</v>
      </c>
      <c r="D18" s="6">
        <v>2</v>
      </c>
      <c r="E18" s="22">
        <f t="shared" ref="E18:E29" si="0">C18*D18</f>
        <v>0.2</v>
      </c>
    </row>
    <row r="19" spans="2:5">
      <c r="B19" s="6" t="s">
        <v>520</v>
      </c>
      <c r="C19" s="6">
        <v>0.72</v>
      </c>
      <c r="D19" s="6">
        <v>2</v>
      </c>
      <c r="E19" s="22">
        <f t="shared" si="0"/>
        <v>1.44</v>
      </c>
    </row>
    <row r="20" spans="2:5">
      <c r="B20" s="6" t="s">
        <v>521</v>
      </c>
      <c r="C20" s="6">
        <v>0.25</v>
      </c>
      <c r="D20" s="6">
        <v>2</v>
      </c>
      <c r="E20" s="22">
        <f t="shared" si="0"/>
        <v>0.5</v>
      </c>
    </row>
    <row r="21" spans="2:5">
      <c r="B21" s="6"/>
      <c r="C21" s="6"/>
      <c r="D21" s="6"/>
      <c r="E21" s="22">
        <f t="shared" si="0"/>
        <v>0</v>
      </c>
    </row>
    <row r="22" spans="2:5">
      <c r="B22" s="6"/>
      <c r="C22" s="6"/>
      <c r="D22" s="6"/>
      <c r="E22" s="22">
        <f t="shared" si="0"/>
        <v>0</v>
      </c>
    </row>
    <row r="23" spans="2:5">
      <c r="B23" s="6"/>
      <c r="C23" s="6"/>
      <c r="D23" s="6"/>
      <c r="E23" s="22">
        <f t="shared" si="0"/>
        <v>0</v>
      </c>
    </row>
    <row r="24" spans="2:5">
      <c r="B24" s="6"/>
      <c r="C24" s="6"/>
      <c r="D24" s="6"/>
      <c r="E24" s="22">
        <f t="shared" si="0"/>
        <v>0</v>
      </c>
    </row>
    <row r="25" spans="2:5">
      <c r="B25" s="6" t="s">
        <v>60</v>
      </c>
      <c r="C25" s="6"/>
      <c r="D25" s="6"/>
      <c r="E25" s="22">
        <f t="shared" si="0"/>
        <v>0</v>
      </c>
    </row>
    <row r="26" spans="2:5">
      <c r="B26" s="6"/>
      <c r="C26" s="6"/>
      <c r="D26" s="6"/>
      <c r="E26" s="22">
        <f t="shared" si="0"/>
        <v>0</v>
      </c>
    </row>
    <row r="27" spans="2:5">
      <c r="B27" s="6"/>
      <c r="C27" s="6"/>
      <c r="D27" s="6"/>
      <c r="E27" s="22">
        <f t="shared" si="0"/>
        <v>0</v>
      </c>
    </row>
    <row r="28" spans="2:5">
      <c r="B28" s="6"/>
      <c r="C28" s="6"/>
      <c r="D28" s="6"/>
      <c r="E28" s="22">
        <f t="shared" si="0"/>
        <v>0</v>
      </c>
    </row>
    <row r="29" spans="2:5">
      <c r="B29" s="6"/>
      <c r="C29" s="6"/>
      <c r="D29" s="6"/>
      <c r="E29" s="22">
        <f t="shared" si="0"/>
        <v>0</v>
      </c>
    </row>
    <row r="30" spans="2:5">
      <c r="B30" s="6"/>
      <c r="C30" s="6"/>
      <c r="D30" s="6"/>
      <c r="E30" s="22">
        <f>C30*D30</f>
        <v>0</v>
      </c>
    </row>
    <row r="31" spans="2:5">
      <c r="D31" s="8" t="s">
        <v>7</v>
      </c>
      <c r="E31" s="9">
        <f>SUM(E17:E30)</f>
        <v>2.1399999999999997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20</vt:i4>
      </vt:variant>
    </vt:vector>
  </HeadingPairs>
  <TitlesOfParts>
    <vt:vector size="20" baseType="lpstr">
      <vt:lpstr>FCIV.1a</vt:lpstr>
      <vt:lpstr>FCIV.1b</vt:lpstr>
      <vt:lpstr>FCIV.1c</vt:lpstr>
      <vt:lpstr>FCIV.1d</vt:lpstr>
      <vt:lpstr>FCIV.1e</vt:lpstr>
      <vt:lpstr>FCIV.1f</vt:lpstr>
      <vt:lpstr>FCIV.2</vt:lpstr>
      <vt:lpstr>FCV.1a</vt:lpstr>
      <vt:lpstr>FCV.1b</vt:lpstr>
      <vt:lpstr>FCV.1c</vt:lpstr>
      <vt:lpstr>FCV.1d</vt:lpstr>
      <vt:lpstr>FCV.1ef</vt:lpstr>
      <vt:lpstr>FCV.1g</vt:lpstr>
      <vt:lpstr>AQS</vt:lpstr>
      <vt:lpstr>Ntc e Nt</vt:lpstr>
      <vt:lpstr>Ficha 1a</vt:lpstr>
      <vt:lpstr>Ficha 1b</vt:lpstr>
      <vt:lpstr>Ficha 2</vt:lpstr>
      <vt:lpstr>Ficha 3</vt:lpstr>
      <vt:lpstr>Ficha 4</vt:lpstr>
    </vt:vector>
  </TitlesOfParts>
  <Company>FEUP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Corvacho</dc:creator>
  <cp:lastModifiedBy>Calado</cp:lastModifiedBy>
  <dcterms:created xsi:type="dcterms:W3CDTF">2006-10-22T16:09:09Z</dcterms:created>
  <dcterms:modified xsi:type="dcterms:W3CDTF">2011-05-30T22:22:43Z</dcterms:modified>
</cp:coreProperties>
</file>